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205" windowHeight="7680" activeTab="1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22" i="6" l="1"/>
  <c r="D21" i="6"/>
  <c r="D19" i="6"/>
  <c r="F55" i="6" l="1"/>
  <c r="F52" i="6"/>
  <c r="F49" i="6"/>
  <c r="F46" i="6"/>
  <c r="G43" i="6"/>
  <c r="G42" i="6"/>
  <c r="F41" i="6"/>
  <c r="E33" i="6"/>
  <c r="E32" i="6"/>
  <c r="E29" i="6"/>
  <c r="E28" i="6"/>
  <c r="D26" i="6"/>
  <c r="D18" i="6"/>
  <c r="D17" i="6"/>
  <c r="H6" i="1" l="1"/>
  <c r="I6" i="1"/>
  <c r="H7" i="1"/>
  <c r="I7" i="1"/>
  <c r="H8" i="1"/>
  <c r="I8" i="1"/>
  <c r="I41" i="1" l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O54" i="4"/>
  <c r="N54" i="4"/>
  <c r="M54" i="4"/>
  <c r="L54" i="4"/>
  <c r="K54" i="4"/>
  <c r="J54" i="4"/>
  <c r="E54" i="4"/>
  <c r="D54" i="4"/>
  <c r="C54" i="4"/>
  <c r="B54" i="4"/>
  <c r="BH53" i="4"/>
  <c r="AV53" i="4"/>
  <c r="AU53" i="4"/>
  <c r="AT53" i="4"/>
  <c r="AP53" i="4"/>
  <c r="AO53" i="4"/>
  <c r="AH53" i="4"/>
  <c r="P53" i="4"/>
  <c r="O53" i="4"/>
  <c r="N53" i="4"/>
  <c r="M53" i="4"/>
  <c r="L53" i="4"/>
  <c r="K53" i="4"/>
  <c r="J53" i="4"/>
  <c r="E53" i="4"/>
  <c r="D53" i="4"/>
  <c r="C53" i="4"/>
  <c r="B53" i="4"/>
  <c r="BH52" i="4"/>
  <c r="AW52" i="4"/>
  <c r="AU52" i="4"/>
  <c r="AT52" i="4"/>
  <c r="AP52" i="4"/>
  <c r="AO52" i="4"/>
  <c r="AH52" i="4"/>
  <c r="P52" i="4"/>
  <c r="O52" i="4"/>
  <c r="N52" i="4"/>
  <c r="M52" i="4"/>
  <c r="L52" i="4"/>
  <c r="K52" i="4"/>
  <c r="J52" i="4"/>
  <c r="E52" i="4"/>
  <c r="D52" i="4"/>
  <c r="C52" i="4"/>
  <c r="B52" i="4"/>
  <c r="BH51" i="4"/>
  <c r="AW51" i="4"/>
  <c r="AV51" i="4"/>
  <c r="AT51" i="4"/>
  <c r="AP51" i="4"/>
  <c r="AO51" i="4"/>
  <c r="AH51" i="4"/>
  <c r="P51" i="4"/>
  <c r="O51" i="4"/>
  <c r="N51" i="4"/>
  <c r="M51" i="4"/>
  <c r="L51" i="4"/>
  <c r="K51" i="4"/>
  <c r="J51" i="4"/>
  <c r="E51" i="4"/>
  <c r="D51" i="4"/>
  <c r="C51" i="4"/>
  <c r="B51" i="4"/>
  <c r="BH50" i="4"/>
  <c r="AW50" i="4"/>
  <c r="AV50" i="4"/>
  <c r="AU50" i="4"/>
  <c r="AP50" i="4"/>
  <c r="AO50" i="4"/>
  <c r="AH50" i="4"/>
  <c r="P50" i="4"/>
  <c r="O50" i="4"/>
  <c r="N50" i="4"/>
  <c r="M50" i="4"/>
  <c r="L50" i="4"/>
  <c r="K50" i="4"/>
  <c r="J50" i="4"/>
  <c r="E50" i="4"/>
  <c r="D50" i="4"/>
  <c r="C50" i="4"/>
  <c r="B50" i="4"/>
  <c r="P49" i="4"/>
  <c r="O49" i="4"/>
  <c r="N49" i="4"/>
  <c r="M49" i="4"/>
  <c r="L49" i="4"/>
  <c r="K49" i="4"/>
  <c r="J49" i="4"/>
  <c r="E49" i="4"/>
  <c r="D49" i="4"/>
  <c r="C49" i="4"/>
  <c r="B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P71" i="5" l="1"/>
  <c r="J71" i="5"/>
  <c r="AL50" i="4"/>
  <c r="M71" i="5"/>
  <c r="J77" i="5"/>
  <c r="J75" i="5"/>
  <c r="AN74" i="4"/>
  <c r="AM51" i="4"/>
  <c r="AJ39" i="4"/>
  <c r="AN29" i="4"/>
  <c r="AM30" i="4"/>
  <c r="AQ28" i="4"/>
  <c r="AN39" i="4"/>
  <c r="AJ41" i="4"/>
  <c r="AL42" i="4"/>
  <c r="AN50" i="4"/>
  <c r="AM62" i="4"/>
  <c r="AJ72" i="4"/>
  <c r="AQ75" i="4"/>
  <c r="AM75" i="4"/>
  <c r="AL73" i="4"/>
  <c r="AN73" i="4"/>
  <c r="AM73" i="4"/>
  <c r="AM72" i="4"/>
  <c r="AJ75" i="4"/>
  <c r="AL74" i="4"/>
  <c r="AL72" i="4"/>
  <c r="AL75" i="4"/>
  <c r="AK75" i="4" s="1"/>
  <c r="AJ74" i="4"/>
  <c r="AQ74" i="4"/>
  <c r="AN75" i="4"/>
  <c r="AN72" i="4"/>
  <c r="AJ73" i="4"/>
  <c r="AL62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M52" i="4"/>
  <c r="AN53" i="4"/>
  <c r="AL53" i="4"/>
  <c r="AL52" i="4"/>
  <c r="AQ50" i="4"/>
  <c r="AJ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J52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J50" i="4"/>
  <c r="AL51" i="4"/>
  <c r="AM53" i="4"/>
  <c r="AJ51" i="4"/>
  <c r="AL31" i="4"/>
  <c r="AQ29" i="4"/>
  <c r="AM39" i="4"/>
  <c r="AN40" i="4"/>
  <c r="AN41" i="4"/>
  <c r="AJ42" i="4"/>
  <c r="AQ41" i="4"/>
  <c r="AM50" i="4"/>
  <c r="AQ53" i="4"/>
  <c r="AN51" i="4"/>
  <c r="AN52" i="4"/>
  <c r="AQ52" i="4"/>
  <c r="AQ51" i="4"/>
  <c r="AK62" i="4" l="1"/>
  <c r="AK30" i="4"/>
  <c r="AK50" i="4"/>
  <c r="AK51" i="4"/>
  <c r="AK53" i="4"/>
  <c r="AK40" i="4"/>
  <c r="AK17" i="4"/>
  <c r="AK28" i="4"/>
  <c r="AK42" i="4"/>
  <c r="AK73" i="4"/>
  <c r="AK72" i="4"/>
  <c r="AK74" i="4"/>
  <c r="AK61" i="4"/>
  <c r="AK64" i="4"/>
  <c r="AK63" i="4"/>
  <c r="AK52" i="4"/>
  <c r="AK41" i="4"/>
  <c r="AK39" i="4"/>
  <c r="AK29" i="4"/>
  <c r="AK31" i="4"/>
  <c r="AK20" i="4"/>
  <c r="AK18" i="4"/>
  <c r="AK19" i="4"/>
  <c r="BG75" i="4" l="1"/>
  <c r="BG40" i="4"/>
  <c r="AS74" i="4"/>
  <c r="AR74" i="4" s="1"/>
  <c r="AS64" i="4"/>
  <c r="AR64" i="4" s="1"/>
  <c r="BG51" i="4"/>
  <c r="BG28" i="4"/>
  <c r="BG30" i="4"/>
  <c r="BG31" i="4"/>
  <c r="BG29" i="4"/>
  <c r="AS30" i="4"/>
  <c r="AR30" i="4" s="1"/>
  <c r="AS20" i="4"/>
  <c r="AR20" i="4" s="1"/>
  <c r="AS28" i="4"/>
  <c r="AR28" i="4" s="1"/>
  <c r="AS51" i="4"/>
  <c r="AR51" i="4" s="1"/>
  <c r="AS52" i="4"/>
  <c r="AR52" i="4" s="1"/>
  <c r="AS75" i="4"/>
  <c r="AR75" i="4" s="1"/>
  <c r="BG74" i="4"/>
  <c r="AS72" i="4"/>
  <c r="AR72" i="4" s="1"/>
  <c r="BG72" i="4"/>
  <c r="BG73" i="4"/>
  <c r="AS73" i="4"/>
  <c r="AR73" i="4" s="1"/>
  <c r="BG64" i="4"/>
  <c r="AS62" i="4"/>
  <c r="AR62" i="4" s="1"/>
  <c r="AS63" i="4"/>
  <c r="AR63" i="4" s="1"/>
  <c r="AS61" i="4"/>
  <c r="AR61" i="4" s="1"/>
  <c r="BG63" i="4"/>
  <c r="BG62" i="4"/>
  <c r="BG61" i="4"/>
  <c r="AS53" i="4"/>
  <c r="AR53" i="4" s="1"/>
  <c r="BG53" i="4"/>
  <c r="AS50" i="4"/>
  <c r="AR50" i="4" s="1"/>
  <c r="BG52" i="4"/>
  <c r="BG50" i="4"/>
  <c r="AS41" i="4"/>
  <c r="AR41" i="4" s="1"/>
  <c r="AS39" i="4"/>
  <c r="AR39" i="4" s="1"/>
  <c r="BG39" i="4"/>
  <c r="AS40" i="4"/>
  <c r="AR40" i="4" s="1"/>
  <c r="BG41" i="4"/>
  <c r="BG42" i="4"/>
  <c r="AS42" i="4"/>
  <c r="AR42" i="4" s="1"/>
  <c r="AS29" i="4"/>
  <c r="AR29" i="4" s="1"/>
  <c r="AS31" i="4"/>
  <c r="AR31" i="4" s="1"/>
  <c r="AS17" i="4"/>
  <c r="AR17" i="4" s="1"/>
  <c r="BG19" i="4"/>
  <c r="AS19" i="4"/>
  <c r="AR19" i="4" s="1"/>
  <c r="BG20" i="4"/>
  <c r="BG18" i="4"/>
  <c r="BG17" i="4"/>
  <c r="AS18" i="4"/>
  <c r="AR18" i="4" s="1"/>
  <c r="AZ31" i="4" l="1"/>
  <c r="BA29" i="4"/>
  <c r="BA30" i="4"/>
  <c r="BA31" i="4"/>
  <c r="AZ28" i="4"/>
  <c r="BF29" i="4"/>
  <c r="AZ29" i="4"/>
  <c r="AZ30" i="4"/>
  <c r="BF31" i="4"/>
  <c r="BF30" i="4"/>
  <c r="BA28" i="4"/>
  <c r="BF28" i="4"/>
  <c r="BA53" i="4"/>
  <c r="BA51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BA63" i="4"/>
  <c r="AZ64" i="4"/>
  <c r="AZ63" i="4"/>
  <c r="AZ62" i="4"/>
  <c r="BA52" i="4"/>
  <c r="BF52" i="4"/>
  <c r="AZ52" i="4"/>
  <c r="BA50" i="4"/>
  <c r="BF50" i="4"/>
  <c r="BF53" i="4"/>
  <c r="AZ53" i="4"/>
  <c r="BD53" i="4" s="1"/>
  <c r="AZ51" i="4"/>
  <c r="BB51" i="4" s="1"/>
  <c r="AZ50" i="4"/>
  <c r="BF51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BF19" i="4"/>
  <c r="BA18" i="4"/>
  <c r="AZ18" i="4"/>
  <c r="AZ19" i="4"/>
  <c r="BA20" i="4"/>
  <c r="BF20" i="4"/>
  <c r="BB74" i="4" l="1"/>
  <c r="BD64" i="4"/>
  <c r="BE61" i="4"/>
  <c r="BC53" i="4"/>
  <c r="BE51" i="4"/>
  <c r="BE50" i="4"/>
  <c r="BC52" i="4"/>
  <c r="BB31" i="4"/>
  <c r="BD31" i="4"/>
  <c r="BC31" i="4"/>
  <c r="BE29" i="4"/>
  <c r="BE28" i="4"/>
  <c r="BB30" i="4"/>
  <c r="BC28" i="4"/>
  <c r="BC30" i="4"/>
  <c r="BE30" i="4"/>
  <c r="BD28" i="4"/>
  <c r="BD29" i="4"/>
  <c r="BB29" i="4"/>
  <c r="BD17" i="4"/>
  <c r="BD20" i="4"/>
  <c r="BC17" i="4"/>
  <c r="BD50" i="4"/>
  <c r="BB52" i="4"/>
  <c r="BD51" i="4"/>
  <c r="AY51" i="4" s="1"/>
  <c r="AX51" i="4" s="1"/>
  <c r="AI51" i="4" s="1"/>
  <c r="BB53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50" i="4"/>
  <c r="BE52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72" i="4" l="1"/>
  <c r="AY74" i="4"/>
  <c r="AY53" i="4"/>
  <c r="AY52" i="4"/>
  <c r="AY50" i="4"/>
  <c r="AX50" i="4" s="1"/>
  <c r="AI50" i="4" s="1"/>
  <c r="AY31" i="4"/>
  <c r="AY28" i="4"/>
  <c r="AY30" i="4"/>
  <c r="AY29" i="4"/>
  <c r="AX29" i="4" s="1"/>
  <c r="AI29" i="4" s="1"/>
  <c r="AY17" i="4"/>
  <c r="AX17" i="4" s="1"/>
  <c r="AI17" i="4" s="1"/>
  <c r="AY20" i="4"/>
  <c r="AY63" i="4"/>
  <c r="AX63" i="4" s="1"/>
  <c r="AI63" i="4" s="1"/>
  <c r="AY75" i="4"/>
  <c r="AY73" i="4"/>
  <c r="AX73" i="4" s="1"/>
  <c r="AI73" i="4" s="1"/>
  <c r="AY61" i="4"/>
  <c r="AY64" i="4"/>
  <c r="AX64" i="4" s="1"/>
  <c r="AI64" i="4" s="1"/>
  <c r="AY62" i="4"/>
  <c r="AX62" i="4" s="1"/>
  <c r="AI62" i="4" s="1"/>
  <c r="AY42" i="4"/>
  <c r="AX42" i="4" s="1"/>
  <c r="AI42" i="4" s="1"/>
  <c r="AY39" i="4"/>
  <c r="AX39" i="4" s="1"/>
  <c r="AI39" i="4" s="1"/>
  <c r="AY40" i="4"/>
  <c r="AX40" i="4" s="1"/>
  <c r="AI40" i="4" s="1"/>
  <c r="AY41" i="4"/>
  <c r="AY19" i="4"/>
  <c r="AX19" i="4" s="1"/>
  <c r="AI19" i="4" s="1"/>
  <c r="AY18" i="4"/>
  <c r="AX18" i="4" s="1"/>
  <c r="AI18" i="4" s="1"/>
  <c r="AX52" i="4" l="1"/>
  <c r="AI52" i="4" s="1"/>
  <c r="AX41" i="4"/>
  <c r="AI41" i="4" s="1"/>
  <c r="AG40" i="4" s="1"/>
  <c r="AX28" i="4"/>
  <c r="AI28" i="4" s="1"/>
  <c r="AX30" i="4"/>
  <c r="AI30" i="4" s="1"/>
  <c r="AX74" i="4"/>
  <c r="AI74" i="4" s="1"/>
  <c r="AX72" i="4"/>
  <c r="AI72" i="4" s="1"/>
  <c r="AX75" i="4"/>
  <c r="AI75" i="4" s="1"/>
  <c r="AX61" i="4"/>
  <c r="AI61" i="4" s="1"/>
  <c r="AG62" i="4" s="1"/>
  <c r="AX53" i="4"/>
  <c r="AI53" i="4" s="1"/>
  <c r="AX31" i="4"/>
  <c r="AI31" i="4" s="1"/>
  <c r="AX20" i="4"/>
  <c r="AI20" i="4" s="1"/>
  <c r="AG17" i="4" s="1"/>
  <c r="AG39" i="4"/>
  <c r="AG52" i="4" l="1"/>
  <c r="AG41" i="4"/>
  <c r="V39" i="4" s="1"/>
  <c r="AG42" i="4"/>
  <c r="AG28" i="4"/>
  <c r="AG74" i="4"/>
  <c r="AG75" i="4"/>
  <c r="AG72" i="4"/>
  <c r="AG73" i="4"/>
  <c r="AG63" i="4"/>
  <c r="AG64" i="4"/>
  <c r="AG61" i="4"/>
  <c r="Z61" i="4" s="1"/>
  <c r="AG53" i="4"/>
  <c r="AG51" i="4"/>
  <c r="AG50" i="4"/>
  <c r="X39" i="4"/>
  <c r="AG29" i="4"/>
  <c r="U29" i="4" s="1"/>
  <c r="AG30" i="4"/>
  <c r="AG31" i="4"/>
  <c r="AG20" i="4"/>
  <c r="AG19" i="4"/>
  <c r="AG18" i="4"/>
  <c r="Y39" i="4"/>
  <c r="V42" i="4"/>
  <c r="U39" i="4"/>
  <c r="U40" i="4"/>
  <c r="X42" i="4"/>
  <c r="AC40" i="4"/>
  <c r="U42" i="4"/>
  <c r="Z42" i="4"/>
  <c r="AA42" i="4"/>
  <c r="AC42" i="4"/>
  <c r="AB42" i="4"/>
  <c r="W42" i="4"/>
  <c r="Y42" i="4"/>
  <c r="Z72" i="4" l="1"/>
  <c r="X61" i="4"/>
  <c r="Y62" i="4"/>
  <c r="AC61" i="4"/>
  <c r="W40" i="4"/>
  <c r="V40" i="4"/>
  <c r="X40" i="4"/>
  <c r="AB40" i="4"/>
  <c r="Y40" i="4"/>
  <c r="AA40" i="4"/>
  <c r="Z40" i="4"/>
  <c r="Y41" i="4"/>
  <c r="AM85" i="4" s="1"/>
  <c r="AA39" i="4"/>
  <c r="AC39" i="4"/>
  <c r="W39" i="4"/>
  <c r="Z39" i="4"/>
  <c r="AB39" i="4"/>
  <c r="V41" i="4"/>
  <c r="AK85" i="4" s="1"/>
  <c r="U41" i="4"/>
  <c r="AH85" i="4" s="1"/>
  <c r="AB41" i="4"/>
  <c r="AP85" i="4" s="1"/>
  <c r="X41" i="4"/>
  <c r="AL85" i="4" s="1"/>
  <c r="Z41" i="4"/>
  <c r="AN85" i="4" s="1"/>
  <c r="AC41" i="4"/>
  <c r="AQ85" i="4" s="1"/>
  <c r="AA41" i="4"/>
  <c r="AO85" i="4" s="1"/>
  <c r="W41" i="4"/>
  <c r="AJ85" i="4" s="1"/>
  <c r="AB29" i="4"/>
  <c r="AA29" i="4"/>
  <c r="Z28" i="4"/>
  <c r="AB28" i="4"/>
  <c r="W28" i="4"/>
  <c r="V28" i="4"/>
  <c r="AC28" i="4"/>
  <c r="Y28" i="4"/>
  <c r="X28" i="4"/>
  <c r="U28" i="4"/>
  <c r="AA28" i="4"/>
  <c r="W61" i="4"/>
  <c r="U61" i="4"/>
  <c r="AA74" i="4"/>
  <c r="AO88" i="4" s="1"/>
  <c r="AA19" i="4"/>
  <c r="AO83" i="4" s="1"/>
  <c r="AA31" i="4"/>
  <c r="AB61" i="4"/>
  <c r="Z62" i="4"/>
  <c r="X62" i="4"/>
  <c r="V61" i="4"/>
  <c r="AC62" i="4"/>
  <c r="AA64" i="4"/>
  <c r="U75" i="4"/>
  <c r="V75" i="4"/>
  <c r="AB73" i="4"/>
  <c r="Z74" i="4"/>
  <c r="AN88" i="4" s="1"/>
  <c r="Y75" i="4"/>
  <c r="Z75" i="4"/>
  <c r="AB72" i="4"/>
  <c r="X74" i="4"/>
  <c r="AL88" i="4" s="1"/>
  <c r="Y73" i="4"/>
  <c r="V73" i="4"/>
  <c r="AC74" i="4"/>
  <c r="AQ88" i="4" s="1"/>
  <c r="W74" i="4"/>
  <c r="AJ88" i="4" s="1"/>
  <c r="AB74" i="4"/>
  <c r="AP88" i="4" s="1"/>
  <c r="U74" i="4"/>
  <c r="AM97" i="4" s="1"/>
  <c r="V72" i="4"/>
  <c r="U72" i="4"/>
  <c r="X72" i="4"/>
  <c r="AA73" i="4"/>
  <c r="AA75" i="4"/>
  <c r="AC73" i="4"/>
  <c r="X75" i="4"/>
  <c r="AC75" i="4"/>
  <c r="W73" i="4"/>
  <c r="Z73" i="4"/>
  <c r="Y72" i="4"/>
  <c r="AA72" i="4"/>
  <c r="U73" i="4"/>
  <c r="W75" i="4"/>
  <c r="AB75" i="4"/>
  <c r="X73" i="4"/>
  <c r="V74" i="4"/>
  <c r="AK88" i="4" s="1"/>
  <c r="Y74" i="4"/>
  <c r="AM88" i="4" s="1"/>
  <c r="AC72" i="4"/>
  <c r="W72" i="4"/>
  <c r="AB62" i="4"/>
  <c r="W62" i="4"/>
  <c r="Y61" i="4"/>
  <c r="AA61" i="4"/>
  <c r="U64" i="4"/>
  <c r="Y64" i="4"/>
  <c r="AC64" i="4"/>
  <c r="AA62" i="4"/>
  <c r="V62" i="4"/>
  <c r="U62" i="4"/>
  <c r="Z64" i="4"/>
  <c r="W64" i="4"/>
  <c r="AB64" i="4"/>
  <c r="X64" i="4"/>
  <c r="V64" i="4"/>
  <c r="X63" i="4"/>
  <c r="AL87" i="4" s="1"/>
  <c r="AC63" i="4"/>
  <c r="AQ87" i="4" s="1"/>
  <c r="AB63" i="4"/>
  <c r="AP87" i="4" s="1"/>
  <c r="AA63" i="4"/>
  <c r="AO87" i="4" s="1"/>
  <c r="V63" i="4"/>
  <c r="AK87" i="4" s="1"/>
  <c r="Z63" i="4"/>
  <c r="AN87" i="4" s="1"/>
  <c r="W63" i="4"/>
  <c r="AJ87" i="4" s="1"/>
  <c r="Y63" i="4"/>
  <c r="AM87" i="4" s="1"/>
  <c r="U63" i="4"/>
  <c r="AJ98" i="4" s="1"/>
  <c r="Y51" i="4"/>
  <c r="AA51" i="4"/>
  <c r="Z52" i="4"/>
  <c r="AN86" i="4" s="1"/>
  <c r="W52" i="4"/>
  <c r="AJ86" i="4" s="1"/>
  <c r="V52" i="4"/>
  <c r="AK86" i="4" s="1"/>
  <c r="AC50" i="4"/>
  <c r="AA50" i="4"/>
  <c r="Y50" i="4"/>
  <c r="X51" i="4"/>
  <c r="Z50" i="4"/>
  <c r="V50" i="4"/>
  <c r="W51" i="4"/>
  <c r="AB52" i="4"/>
  <c r="AP86" i="4" s="1"/>
  <c r="U50" i="4"/>
  <c r="AB50" i="4"/>
  <c r="AA52" i="4"/>
  <c r="AO86" i="4" s="1"/>
  <c r="AB53" i="4"/>
  <c r="W50" i="4"/>
  <c r="X50" i="4"/>
  <c r="Y53" i="4"/>
  <c r="U53" i="4"/>
  <c r="Z53" i="4"/>
  <c r="U51" i="4"/>
  <c r="U52" i="4"/>
  <c r="AJ96" i="4" s="1"/>
  <c r="AA53" i="4"/>
  <c r="Z51" i="4"/>
  <c r="AB51" i="4"/>
  <c r="W53" i="4"/>
  <c r="X52" i="4"/>
  <c r="AL86" i="4" s="1"/>
  <c r="V53" i="4"/>
  <c r="X53" i="4"/>
  <c r="AC51" i="4"/>
  <c r="V51" i="4"/>
  <c r="Y52" i="4"/>
  <c r="AM86" i="4" s="1"/>
  <c r="AC53" i="4"/>
  <c r="AC52" i="4"/>
  <c r="AQ86" i="4" s="1"/>
  <c r="W30" i="4"/>
  <c r="AJ84" i="4" s="1"/>
  <c r="W31" i="4"/>
  <c r="U30" i="4"/>
  <c r="AL97" i="4" s="1"/>
  <c r="Z29" i="4"/>
  <c r="Y29" i="4"/>
  <c r="AC29" i="4"/>
  <c r="Z30" i="4"/>
  <c r="AN84" i="4" s="1"/>
  <c r="W29" i="4"/>
  <c r="AA30" i="4"/>
  <c r="AO84" i="4" s="1"/>
  <c r="Y30" i="4"/>
  <c r="AM84" i="4" s="1"/>
  <c r="V30" i="4"/>
  <c r="AK84" i="4" s="1"/>
  <c r="V29" i="4"/>
  <c r="X29" i="4"/>
  <c r="AC31" i="4"/>
  <c r="AH84" i="4"/>
  <c r="U31" i="4"/>
  <c r="V31" i="4"/>
  <c r="AB30" i="4"/>
  <c r="AP84" i="4" s="1"/>
  <c r="X30" i="4"/>
  <c r="AL84" i="4" s="1"/>
  <c r="X31" i="4"/>
  <c r="AC30" i="4"/>
  <c r="AQ84" i="4" s="1"/>
  <c r="AB31" i="4"/>
  <c r="Y31" i="4"/>
  <c r="Z31" i="4"/>
  <c r="AB18" i="4"/>
  <c r="X20" i="4"/>
  <c r="AC20" i="4"/>
  <c r="W19" i="4"/>
  <c r="AJ83" i="4" s="1"/>
  <c r="Y17" i="4"/>
  <c r="U17" i="4"/>
  <c r="W18" i="4"/>
  <c r="V17" i="4"/>
  <c r="AC17" i="4"/>
  <c r="Z20" i="4"/>
  <c r="U20" i="4"/>
  <c r="X17" i="4"/>
  <c r="AA17" i="4"/>
  <c r="AB17" i="4"/>
  <c r="Z17" i="4"/>
  <c r="W17" i="4"/>
  <c r="X18" i="4"/>
  <c r="Z18" i="4"/>
  <c r="AC19" i="4"/>
  <c r="AQ83" i="4" s="1"/>
  <c r="Z19" i="4"/>
  <c r="AN83" i="4" s="1"/>
  <c r="W20" i="4"/>
  <c r="V19" i="4"/>
  <c r="AK83" i="4" s="1"/>
  <c r="AC18" i="4"/>
  <c r="AA18" i="4"/>
  <c r="AB20" i="4"/>
  <c r="AB19" i="4"/>
  <c r="AP83" i="4" s="1"/>
  <c r="Y20" i="4"/>
  <c r="Y19" i="4"/>
  <c r="AM83" i="4" s="1"/>
  <c r="V18" i="4"/>
  <c r="Y18" i="4"/>
  <c r="X19" i="4"/>
  <c r="AL83" i="4" s="1"/>
  <c r="U19" i="4"/>
  <c r="AK102" i="4" s="1"/>
  <c r="AA20" i="4"/>
  <c r="V20" i="4"/>
  <c r="U18" i="4"/>
  <c r="AJ94" i="4"/>
  <c r="AJ93" i="4"/>
  <c r="AI88" i="4" l="1"/>
  <c r="AK105" i="4"/>
  <c r="AJ104" i="4"/>
  <c r="AJ100" i="4"/>
  <c r="AJ107" i="4"/>
  <c r="AI85" i="4"/>
  <c r="C38" i="5"/>
  <c r="H65" i="1" s="1"/>
  <c r="AJ95" i="4"/>
  <c r="AJ103" i="4"/>
  <c r="AJ101" i="4"/>
  <c r="AJ99" i="4"/>
  <c r="C10" i="5"/>
  <c r="H58" i="1" s="1"/>
  <c r="AL96" i="4"/>
  <c r="AL105" i="4"/>
  <c r="C14" i="5"/>
  <c r="AL106" i="4"/>
  <c r="AL98" i="4"/>
  <c r="AL104" i="4"/>
  <c r="AI84" i="4"/>
  <c r="AL103" i="4"/>
  <c r="AM93" i="4"/>
  <c r="AL94" i="4"/>
  <c r="AL95" i="4"/>
  <c r="AM105" i="4"/>
  <c r="AM95" i="4"/>
  <c r="C66" i="5"/>
  <c r="F85" i="5" s="1"/>
  <c r="C30" i="5"/>
  <c r="AL101" i="4"/>
  <c r="AM100" i="4"/>
  <c r="AL107" i="4"/>
  <c r="AM98" i="4"/>
  <c r="AM106" i="4"/>
  <c r="AL102" i="4"/>
  <c r="AM104" i="4"/>
  <c r="AH88" i="4"/>
  <c r="AI87" i="4"/>
  <c r="C34" i="5"/>
  <c r="H64" i="1" s="1"/>
  <c r="AM107" i="4"/>
  <c r="AM96" i="4"/>
  <c r="AJ106" i="4"/>
  <c r="AJ105" i="4"/>
  <c r="C46" i="5"/>
  <c r="F80" i="5" s="1"/>
  <c r="AM99" i="4"/>
  <c r="AM102" i="4"/>
  <c r="AM101" i="4"/>
  <c r="AM94" i="4"/>
  <c r="AH87" i="4"/>
  <c r="AM103" i="4"/>
  <c r="F77" i="5"/>
  <c r="H67" i="1"/>
  <c r="AJ102" i="4"/>
  <c r="AI86" i="4"/>
  <c r="AK100" i="4"/>
  <c r="AJ97" i="4"/>
  <c r="AK93" i="4"/>
  <c r="AK104" i="4"/>
  <c r="C50" i="5"/>
  <c r="AK107" i="4"/>
  <c r="AK103" i="4"/>
  <c r="AK106" i="4"/>
  <c r="AK99" i="4"/>
  <c r="AH86" i="4"/>
  <c r="C22" i="5"/>
  <c r="H61" i="1" s="1"/>
  <c r="C62" i="5"/>
  <c r="F84" i="5" s="1"/>
  <c r="AK97" i="4"/>
  <c r="C54" i="5"/>
  <c r="F82" i="5" s="1"/>
  <c r="C6" i="5"/>
  <c r="H57" i="1" s="1"/>
  <c r="AH83" i="4"/>
  <c r="AI83" i="4"/>
  <c r="AK101" i="4"/>
  <c r="AL100" i="4"/>
  <c r="AL93" i="4"/>
  <c r="AK95" i="4"/>
  <c r="AK96" i="4"/>
  <c r="AL99" i="4"/>
  <c r="AK94" i="4"/>
  <c r="AK98" i="4"/>
  <c r="F71" i="5"/>
  <c r="F78" i="5"/>
  <c r="H63" i="1" l="1"/>
  <c r="F76" i="5"/>
  <c r="G77" i="5" s="1"/>
  <c r="H72" i="1"/>
  <c r="G85" i="5"/>
  <c r="AG85" i="4"/>
  <c r="F72" i="5"/>
  <c r="H59" i="1"/>
  <c r="H68" i="1"/>
  <c r="F81" i="5"/>
  <c r="G81" i="5" s="1"/>
  <c r="F74" i="5"/>
  <c r="H71" i="1"/>
  <c r="F70" i="5"/>
  <c r="G71" i="5" s="1"/>
  <c r="H69" i="1"/>
  <c r="AG83" i="4"/>
  <c r="AG86" i="4"/>
  <c r="AG87" i="4"/>
  <c r="AG88" i="4"/>
  <c r="AG84" i="4"/>
  <c r="AD85" i="4" l="1"/>
  <c r="Z88" i="4"/>
  <c r="AB88" i="4"/>
  <c r="Y88" i="4"/>
  <c r="U88" i="4"/>
  <c r="AD88" i="4"/>
  <c r="AA88" i="4"/>
  <c r="X88" i="4"/>
  <c r="AD87" i="4"/>
  <c r="U86" i="4"/>
  <c r="AD84" i="4"/>
  <c r="Z84" i="4"/>
  <c r="X85" i="4"/>
  <c r="U84" i="4"/>
  <c r="AB85" i="4"/>
  <c r="U85" i="4"/>
  <c r="AB86" i="4"/>
  <c r="U83" i="4"/>
  <c r="AA85" i="4"/>
  <c r="AC85" i="4" s="1"/>
  <c r="AD86" i="4"/>
  <c r="AD83" i="4"/>
  <c r="U87" i="4"/>
  <c r="Y85" i="4"/>
  <c r="AB84" i="4"/>
  <c r="Y86" i="4"/>
  <c r="Y83" i="4"/>
  <c r="Z83" i="4"/>
  <c r="X86" i="4"/>
  <c r="AA83" i="4"/>
  <c r="Z87" i="4"/>
  <c r="X87" i="4"/>
  <c r="X84" i="4"/>
  <c r="Y84" i="4"/>
  <c r="AB83" i="4"/>
  <c r="Z85" i="4"/>
  <c r="AA86" i="4"/>
  <c r="X83" i="4"/>
  <c r="AB87" i="4"/>
  <c r="Z86" i="4"/>
  <c r="AA87" i="4"/>
  <c r="AA84" i="4"/>
  <c r="Y87" i="4"/>
  <c r="AC88" i="4"/>
  <c r="V88" i="4"/>
  <c r="W88" i="4" l="1"/>
  <c r="V86" i="4"/>
  <c r="U91" i="4"/>
  <c r="Y91" i="4" s="1"/>
  <c r="C18" i="5" s="1"/>
  <c r="H60" i="1" s="1"/>
  <c r="W85" i="4"/>
  <c r="AC87" i="4"/>
  <c r="AC86" i="4"/>
  <c r="W84" i="4"/>
  <c r="V85" i="4"/>
  <c r="V87" i="4"/>
  <c r="AC84" i="4"/>
  <c r="W86" i="4"/>
  <c r="W87" i="4"/>
  <c r="W83" i="4"/>
  <c r="V84" i="4"/>
  <c r="AC83" i="4"/>
  <c r="V83" i="4"/>
  <c r="V91" i="4" l="1"/>
  <c r="C58" i="5" s="1"/>
  <c r="F83" i="5" s="1"/>
  <c r="G83" i="5" s="1"/>
  <c r="F73" i="5"/>
  <c r="G73" i="5" s="1"/>
  <c r="X91" i="4"/>
  <c r="C42" i="5" s="1"/>
  <c r="F79" i="5" s="1"/>
  <c r="G79" i="5" s="1"/>
  <c r="W91" i="4"/>
  <c r="C26" i="5" s="1"/>
  <c r="F75" i="5" s="1"/>
  <c r="G75" i="5" s="1"/>
  <c r="H70" i="1" l="1"/>
  <c r="H62" i="1"/>
  <c r="H66" i="1"/>
  <c r="Q70" i="5"/>
  <c r="F7" i="4" s="1"/>
  <c r="B5" i="1" s="1"/>
</calcChain>
</file>

<file path=xl/sharedStrings.xml><?xml version="1.0" encoding="utf-8"?>
<sst xmlns="http://schemas.openxmlformats.org/spreadsheetml/2006/main" count="489" uniqueCount="187">
  <si>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</si>
  <si>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</si>
  <si>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</si>
  <si>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</si>
  <si>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</si>
  <si>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</si>
  <si>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</si>
  <si>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</si>
  <si>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</si>
  <si>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</si>
  <si>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</si>
  <si>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</si>
  <si>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</si>
  <si>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</si>
  <si>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</si>
  <si>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</si>
  <si>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</si>
  <si>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</si>
  <si>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</si>
  <si>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</si>
  <si>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</si>
  <si>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</si>
  <si>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</si>
  <si>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</si>
  <si>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</si>
  <si>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</si>
  <si>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</si>
  <si>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</si>
  <si>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</si>
  <si>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</si>
  <si>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</si>
  <si>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</si>
  <si>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</si>
  <si>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</si>
  <si>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</si>
  <si>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</si>
  <si>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</si>
  <si>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</si>
  <si>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</si>
  <si>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</si>
  <si>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</si>
  <si>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</si>
  <si>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</si>
  <si>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</si>
  <si>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</si>
  <si>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</si>
  <si>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</si>
  <si>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</si>
  <si>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</si>
  <si>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</si>
  <si>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</si>
  <si>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</si>
  <si>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</si>
  <si>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</si>
  <si>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</si>
  <si>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</si>
  <si>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</si>
  <si>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</si>
  <si>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</si>
  <si>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</si>
  <si>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</si>
  <si>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</si>
  <si>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</si>
  <si>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</si>
  <si>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</si>
  <si>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</si>
  <si>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</si>
  <si>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</si>
  <si>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</si>
  <si>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</si>
  <si>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</si>
  <si>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</si>
  <si>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</si>
  <si>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</si>
  <si>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</si>
  <si>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</si>
  <si>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</si>
  <si>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</si>
  <si>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</si>
  <si>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</si>
  <si>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</si>
  <si>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</si>
  <si>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</si>
  <si>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</si>
  <si>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</si>
  <si>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</si>
  <si>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</si>
  <si>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</si>
  <si>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</si>
  <si>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</si>
  <si>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</si>
  <si>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</si>
  <si>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</si>
  <si>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</si>
  <si>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</si>
  <si>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</si>
  <si>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</si>
  <si>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</si>
  <si>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</si>
  <si>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</si>
  <si>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</si>
  <si>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</si>
  <si>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</si>
  <si>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</si>
  <si>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</si>
  <si>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</si>
  <si>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</si>
  <si>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</si>
  <si>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</si>
  <si>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</si>
  <si>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</si>
  <si>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</si>
  <si>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</si>
  <si>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</si>
  <si>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</si>
  <si>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</si>
  <si>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</si>
  <si>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</si>
  <si>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</si>
  <si>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</si>
  <si>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</si>
  <si>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</si>
  <si>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</si>
  <si>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</si>
  <si>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</si>
  <si>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</si>
  <si>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</si>
  <si>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</si>
  <si>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</si>
  <si>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</si>
  <si>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</si>
  <si>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</si>
  <si>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</si>
  <si>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</si>
  <si>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</si>
  <si>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</si>
  <si>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</si>
  <si>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</si>
  <si>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</si>
  <si>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</si>
  <si>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</si>
  <si>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</si>
  <si>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</si>
  <si>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</si>
  <si>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</si>
  <si>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</si>
  <si>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</si>
  <si>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</si>
  <si>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</si>
  <si>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</si>
  <si>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</si>
  <si>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</si>
  <si>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</si>
  <si>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</si>
  <si>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</si>
  <si>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</si>
  <si>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</si>
  <si>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</si>
  <si>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</si>
  <si>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</si>
  <si>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</si>
  <si>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</si>
  <si>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</si>
  <si>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</si>
  <si>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</si>
  <si>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</si>
  <si>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</si>
  <si>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</si>
  <si>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</si>
  <si>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</si>
  <si>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</si>
  <si>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</si>
  <si>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</si>
  <si>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</si>
  <si>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</si>
  <si>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</si>
  <si>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</si>
  <si>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</si>
  <si>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</si>
  <si>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</si>
  <si>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</si>
  <si>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</si>
  <si>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</si>
  <si>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 xml:space="preserve">Julien </t>
  </si>
  <si>
    <t>Heusquin</t>
  </si>
  <si>
    <t>jheusquin@gmail.com</t>
  </si>
  <si>
    <t xml:space="preserve">ex inferno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</si>
</sst>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0.0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5" fontId="9" fillId="12" borderId="59" xfId="0" applyNumberFormat="1" applyFont="1" applyFill="1" applyBorder="1" applyAlignment="1" applyProtection="1">
      <alignment horizontal="center"/>
      <protection hidden="1"/>
    </xf>
    <xf numFmtId="165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Hyperlink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heusquin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B1:T120"/>
  <sheetViews>
    <sheetView showGridLines="0" zoomScaleNormal="100" workbookViewId="0">
      <selection activeCell="N7" sqref="N7"/>
    </sheetView>
  </sheetViews>
  <sheetFormatPr defaultColWidth="11.42578125" defaultRowHeight="12.75" x14ac:dyDescent="0.2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 x14ac:dyDescent="0.2">
      <c r="R1" s="261" t="s">
        <v>13</v>
      </c>
      <c r="S1" s="262" t="b">
        <v>1</v>
      </c>
      <c r="T1" s="250" t="b">
        <v>0</v>
      </c>
    </row>
    <row r="2" spans="2:20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 x14ac:dyDescent="0.2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 x14ac:dyDescent="0.2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 x14ac:dyDescent="0.2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 x14ac:dyDescent="0.2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 x14ac:dyDescent="0.2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 x14ac:dyDescent="0.2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 x14ac:dyDescent="0.2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 x14ac:dyDescent="0.2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 x14ac:dyDescent="0.2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 x14ac:dyDescent="0.2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 x14ac:dyDescent="0.2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 x14ac:dyDescent="0.2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 x14ac:dyDescent="0.2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 x14ac:dyDescent="0.2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 x14ac:dyDescent="0.2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 x14ac:dyDescent="0.2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 x14ac:dyDescent="0.2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 x14ac:dyDescent="0.2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 x14ac:dyDescent="0.2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 x14ac:dyDescent="0.2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 x14ac:dyDescent="0.2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 x14ac:dyDescent="0.2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 x14ac:dyDescent="0.2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 x14ac:dyDescent="0.2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 x14ac:dyDescent="0.2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 x14ac:dyDescent="0.2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 x14ac:dyDescent="0.2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x14ac:dyDescent="0.2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 x14ac:dyDescent="0.2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 x14ac:dyDescent="0.2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 x14ac:dyDescent="0.2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 x14ac:dyDescent="0.2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 x14ac:dyDescent="0.2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 x14ac:dyDescent="0.25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 x14ac:dyDescent="0.2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 x14ac:dyDescent="0.2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 x14ac:dyDescent="0.2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 x14ac:dyDescent="0.2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 x14ac:dyDescent="0.2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 x14ac:dyDescent="0.2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 x14ac:dyDescent="0.2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 x14ac:dyDescent="0.2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 x14ac:dyDescent="0.2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 x14ac:dyDescent="0.2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 x14ac:dyDescent="0.2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x14ac:dyDescent="0.2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 x14ac:dyDescent="0.2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 x14ac:dyDescent="0.2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 x14ac:dyDescent="0.2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 x14ac:dyDescent="0.2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 x14ac:dyDescent="0.2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x14ac:dyDescent="0.2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 x14ac:dyDescent="0.2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 x14ac:dyDescent="0.2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 x14ac:dyDescent="0.25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 x14ac:dyDescent="0.2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 x14ac:dyDescent="0.2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 x14ac:dyDescent="0.2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 x14ac:dyDescent="0.2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 x14ac:dyDescent="0.2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 x14ac:dyDescent="0.2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 x14ac:dyDescent="0.2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 x14ac:dyDescent="0.2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 x14ac:dyDescent="0.2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 x14ac:dyDescent="0.2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 x14ac:dyDescent="0.2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 x14ac:dyDescent="0.2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 x14ac:dyDescent="0.2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x14ac:dyDescent="0.2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x14ac:dyDescent="0.2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x14ac:dyDescent="0.2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x14ac:dyDescent="0.2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x14ac:dyDescent="0.2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x14ac:dyDescent="0.2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x14ac:dyDescent="0.2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 x14ac:dyDescent="0.2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 x14ac:dyDescent="0.2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 x14ac:dyDescent="0.2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 x14ac:dyDescent="0.2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 x14ac:dyDescent="0.2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x14ac:dyDescent="0.2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 x14ac:dyDescent="0.2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 x14ac:dyDescent="0.2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 x14ac:dyDescent="0.2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 x14ac:dyDescent="0.2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 x14ac:dyDescent="0.2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 x14ac:dyDescent="0.2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 x14ac:dyDescent="0.2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 x14ac:dyDescent="0.2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 x14ac:dyDescent="0.2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 x14ac:dyDescent="0.2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 x14ac:dyDescent="0.2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 x14ac:dyDescent="0.2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 x14ac:dyDescent="0.2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 x14ac:dyDescent="0.2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 x14ac:dyDescent="0.2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 x14ac:dyDescent="0.2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 x14ac:dyDescent="0.2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 x14ac:dyDescent="0.2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 x14ac:dyDescent="0.2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 x14ac:dyDescent="0.2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 x14ac:dyDescent="0.2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 x14ac:dyDescent="0.2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 x14ac:dyDescent="0.2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 x14ac:dyDescent="0.2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 x14ac:dyDescent="0.2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 x14ac:dyDescent="0.2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 x14ac:dyDescent="0.2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 x14ac:dyDescent="0.2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 x14ac:dyDescent="0.2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 x14ac:dyDescent="0.2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 x14ac:dyDescent="0.2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 x14ac:dyDescent="0.2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 x14ac:dyDescent="0.2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 x14ac:dyDescent="0.2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 x14ac:dyDescent="0.2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 x14ac:dyDescent="0.2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BK107"/>
  <sheetViews>
    <sheetView showGridLines="0" tabSelected="1" topLeftCell="A43" zoomScale="90" zoomScaleNormal="90" workbookViewId="0">
      <selection activeCell="I86" sqref="I86"/>
    </sheetView>
  </sheetViews>
  <sheetFormatPr defaultColWidth="11.42578125" defaultRowHeight="15" x14ac:dyDescent="0.2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 x14ac:dyDescent="0.25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 x14ac:dyDescent="0.25">
      <c r="A2" s="218"/>
      <c r="B2" s="159"/>
      <c r="C2" s="159"/>
      <c r="D2" s="159"/>
      <c r="E2" s="159"/>
      <c r="F2" s="227" t="s">
        <v>146</v>
      </c>
      <c r="G2" s="223"/>
      <c r="H2" s="223"/>
      <c r="I2" s="266" t="s">
        <v>183</v>
      </c>
      <c r="J2" s="267"/>
      <c r="K2" s="268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 x14ac:dyDescent="0.25">
      <c r="A3" s="218"/>
      <c r="B3" s="159"/>
      <c r="C3" s="159"/>
      <c r="D3" s="159"/>
      <c r="E3" s="159"/>
      <c r="F3" s="227" t="s">
        <v>145</v>
      </c>
      <c r="G3" s="223"/>
      <c r="H3" s="223"/>
      <c r="I3" s="266" t="s">
        <v>184</v>
      </c>
      <c r="J3" s="267"/>
      <c r="K3" s="268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 x14ac:dyDescent="0.25">
      <c r="A4" s="217"/>
      <c r="B4" s="159"/>
      <c r="C4" s="159"/>
      <c r="D4" s="159"/>
      <c r="E4" s="159"/>
      <c r="F4" s="227" t="s">
        <v>97</v>
      </c>
      <c r="G4" s="224"/>
      <c r="H4" s="223"/>
      <c r="I4" s="272" t="s">
        <v>185</v>
      </c>
      <c r="J4" s="267"/>
      <c r="K4" s="268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 x14ac:dyDescent="0.25">
      <c r="A5" s="217"/>
      <c r="B5" s="159"/>
      <c r="C5" s="159"/>
      <c r="D5" s="159"/>
      <c r="E5" s="159"/>
      <c r="F5" s="227" t="s">
        <v>98</v>
      </c>
      <c r="G5" s="224"/>
      <c r="H5" s="223"/>
      <c r="I5" s="266" t="s">
        <v>186</v>
      </c>
      <c r="J5" s="267"/>
      <c r="K5" s="268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2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2">
      <c r="A7" s="217"/>
      <c r="B7" s="65"/>
      <c r="C7" s="65"/>
      <c r="D7" s="65"/>
      <c r="E7" s="65"/>
      <c r="F7" s="273" t="str">
        <f>IF(OR(COUNTIF(W17:W75,3)&lt;&gt;24,'Phase Finale'!O36=0,'Phase Finale'!O36="",Grille!H2=" ",I4="",'Phase Finale'!Q70&gt;0),"GRILLE INCOMPLETE","GRILLE COMPLETE")</f>
        <v>GRILLE COMPLETE</v>
      </c>
      <c r="G7" s="273"/>
      <c r="H7" s="273"/>
      <c r="I7" s="273"/>
      <c r="J7" s="273"/>
      <c r="K7" s="273"/>
      <c r="L7" s="273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2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2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2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2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2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 x14ac:dyDescent="0.25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 x14ac:dyDescent="0.25">
      <c r="A14" s="217"/>
      <c r="B14" s="65"/>
      <c r="C14" s="65"/>
      <c r="D14" s="65"/>
      <c r="E14" s="65"/>
      <c r="F14" s="269" t="s">
        <v>35</v>
      </c>
      <c r="G14" s="270"/>
      <c r="H14" s="270"/>
      <c r="I14" s="271"/>
      <c r="J14" s="269" t="s">
        <v>71</v>
      </c>
      <c r="K14" s="270"/>
      <c r="L14" s="271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25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 x14ac:dyDescent="0.25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0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1</v>
      </c>
      <c r="F16" s="207" t="s">
        <v>0</v>
      </c>
      <c r="G16" s="156">
        <v>1</v>
      </c>
      <c r="H16" s="156">
        <v>2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1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0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9" t="s">
        <v>72</v>
      </c>
      <c r="BI16" s="270"/>
      <c r="BJ16" s="271"/>
      <c r="BK16" s="218"/>
    </row>
    <row r="17" spans="1:63" s="128" customFormat="1" ht="15.75" thickBot="1" x14ac:dyDescent="0.25">
      <c r="A17" s="217"/>
      <c r="B17" s="66">
        <f t="shared" si="0"/>
        <v>1</v>
      </c>
      <c r="C17" s="66">
        <f t="shared" si="1"/>
        <v>0</v>
      </c>
      <c r="D17" s="66">
        <f t="shared" si="2"/>
        <v>0</v>
      </c>
      <c r="E17" s="66">
        <f t="shared" si="3"/>
        <v>1</v>
      </c>
      <c r="F17" s="208" t="s">
        <v>100</v>
      </c>
      <c r="G17" s="156">
        <v>0</v>
      </c>
      <c r="H17" s="156">
        <v>2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1</v>
      </c>
      <c r="O17" s="66">
        <f t="shared" si="6"/>
        <v>0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Suisse</v>
      </c>
      <c r="V17" s="72">
        <f>VLOOKUP(R17,AG17:AQ20,5,FALSE)</f>
        <v>9</v>
      </c>
      <c r="W17" s="74">
        <f>VLOOKUP(R17,AG17:AQ20,4,FALSE)</f>
        <v>3</v>
      </c>
      <c r="X17" s="74">
        <f>VLOOKUP(R17,AG17:AQ20,6,FALSE)</f>
        <v>3</v>
      </c>
      <c r="Y17" s="74">
        <f>VLOOKUP(R17,AG17:AQ20,7,FALSE)</f>
        <v>0</v>
      </c>
      <c r="Z17" s="74">
        <f>VLOOKUP(R17,AG17:AQ20,8,FALSE)</f>
        <v>0</v>
      </c>
      <c r="AA17" s="74">
        <f>VLOOKUP(R17,AG17:AQ20,9,FALSE)</f>
        <v>5</v>
      </c>
      <c r="AB17" s="74">
        <f>VLOOKUP(R17,AG17:AQ20,10,FALSE)</f>
        <v>1</v>
      </c>
      <c r="AC17" s="75">
        <f>VLOOKUP(R17,AG17:AQ20,11,FALSE)</f>
        <v>4</v>
      </c>
      <c r="AD17" s="217"/>
      <c r="AE17" s="217"/>
      <c r="AF17" s="76">
        <v>1</v>
      </c>
      <c r="AG17" s="67">
        <f>RANK(AI17,AI17:AI20)</f>
        <v>3</v>
      </c>
      <c r="AH17" s="67" t="str">
        <f>F16</f>
        <v>France</v>
      </c>
      <c r="AI17" s="67">
        <f>(AK17*10000000000)+((AR17+AX17+BF17)*100000)+(AQ17*1000)+(AO17*10)-AF17</f>
        <v>30000000029</v>
      </c>
      <c r="AJ17" s="67">
        <f>B16+B18+M20</f>
        <v>3</v>
      </c>
      <c r="AK17" s="67">
        <f>(3*AL17)+AM17</f>
        <v>3</v>
      </c>
      <c r="AL17" s="67">
        <f>C16+C19+N20</f>
        <v>1</v>
      </c>
      <c r="AM17" s="67">
        <f>D16+D19+O20</f>
        <v>0</v>
      </c>
      <c r="AN17" s="67">
        <f>E16+E19+P20</f>
        <v>2</v>
      </c>
      <c r="AO17" s="67">
        <f>G16+G19+H20</f>
        <v>3</v>
      </c>
      <c r="AP17" s="67">
        <f>H16+H19+G20</f>
        <v>3</v>
      </c>
      <c r="AQ17" s="67">
        <f>AO17-AP17</f>
        <v>0</v>
      </c>
      <c r="AR17" s="108">
        <f>IF(AND(AS17&lt;&gt;"",COUNTIF(AT17:AW17,AS17)=1),1000,0)</f>
        <v>0</v>
      </c>
      <c r="AS17" s="68" t="str">
        <f>IF(COUNTIF(AK17:AK20,AK17)=2,IF(AK17=AK18,AF18,IF(AK17=AK19,AF19,IF(AK17=AK20,AF20,""))),"")</f>
        <v/>
      </c>
      <c r="AT17" s="109"/>
      <c r="AU17" s="68" t="str">
        <f>IF(G16&gt;H16,2,"")</f>
        <v/>
      </c>
      <c r="AV17" s="68">
        <f>IF(G19&gt;H19,3,"")</f>
        <v>3</v>
      </c>
      <c r="AW17" s="110" t="str">
        <f>IF(H20&gt;G20,4,"")</f>
        <v/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74" t="str">
        <f>F16</f>
        <v>France</v>
      </c>
      <c r="BI17" s="275"/>
      <c r="BJ17" s="200">
        <v>1</v>
      </c>
      <c r="BK17" s="218"/>
    </row>
    <row r="18" spans="1:63" s="128" customFormat="1" ht="15.75" thickBot="1" x14ac:dyDescent="0.25">
      <c r="A18" s="217"/>
      <c r="B18" s="66">
        <f t="shared" si="0"/>
        <v>1</v>
      </c>
      <c r="C18" s="66">
        <f t="shared" si="1"/>
        <v>0</v>
      </c>
      <c r="D18" s="66">
        <f t="shared" si="2"/>
        <v>0</v>
      </c>
      <c r="E18" s="66">
        <f t="shared" si="3"/>
        <v>1</v>
      </c>
      <c r="F18" s="208" t="s">
        <v>99</v>
      </c>
      <c r="G18" s="156">
        <v>1</v>
      </c>
      <c r="H18" s="156">
        <v>2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1</v>
      </c>
      <c r="O18" s="66">
        <f t="shared" si="6"/>
        <v>0</v>
      </c>
      <c r="P18" s="66">
        <f t="shared" si="7"/>
        <v>0</v>
      </c>
      <c r="Q18" s="221"/>
      <c r="R18" s="69">
        <v>2</v>
      </c>
      <c r="S18" s="69"/>
      <c r="T18" s="83">
        <v>2</v>
      </c>
      <c r="U18" s="84" t="str">
        <f>VLOOKUP(R18,AG17:AQ20,2,FALSE)</f>
        <v>Roumanie</v>
      </c>
      <c r="V18" s="83">
        <f>VLOOKUP(R18,AG17:AQ20,5,FALSE)</f>
        <v>4</v>
      </c>
      <c r="W18" s="85">
        <f>VLOOKUP(R18,AG17:AQ20,4,FALSE)</f>
        <v>3</v>
      </c>
      <c r="X18" s="85">
        <f>VLOOKUP(R18,AG17:AQ20,6,FALSE)</f>
        <v>1</v>
      </c>
      <c r="Y18" s="85">
        <f>VLOOKUP(R18,AG17:AQ20,7,FALSE)</f>
        <v>1</v>
      </c>
      <c r="Z18" s="85">
        <f>VLOOKUP(R18,AG17:AQ20,8,FALSE)</f>
        <v>1</v>
      </c>
      <c r="AA18" s="85">
        <f>VLOOKUP(R18,AG17:AQ20,9,FALSE)</f>
        <v>4</v>
      </c>
      <c r="AB18" s="85">
        <f>VLOOKUP(R18,AG17:AQ20,10,FALSE)</f>
        <v>4</v>
      </c>
      <c r="AC18" s="86">
        <f>VLOOKUP(R18,AG17:AQ20,11,FALSE)</f>
        <v>0</v>
      </c>
      <c r="AD18" s="217"/>
      <c r="AE18" s="217"/>
      <c r="AF18" s="76">
        <v>2</v>
      </c>
      <c r="AG18" s="67">
        <f>RANK(AI18,AI17:AI20)</f>
        <v>2</v>
      </c>
      <c r="AH18" s="67" t="str">
        <f>I16</f>
        <v>Roumanie</v>
      </c>
      <c r="AI18" s="67">
        <f>(AK18*10000000000)+((AR18+AX18+BF18)*100000)+(AQ18*1000)+(AO18*10)-AF18</f>
        <v>40000000038</v>
      </c>
      <c r="AJ18" s="67">
        <f>M16+M19+B21</f>
        <v>3</v>
      </c>
      <c r="AK18" s="67">
        <f>(3*AL18)+AM18</f>
        <v>4</v>
      </c>
      <c r="AL18" s="67">
        <f>N16+C18+C21</f>
        <v>1</v>
      </c>
      <c r="AM18" s="67">
        <f>O16+D18+D21</f>
        <v>1</v>
      </c>
      <c r="AN18" s="67">
        <f>P16+E18+E21</f>
        <v>1</v>
      </c>
      <c r="AO18" s="67">
        <f>H16+G18+G21</f>
        <v>4</v>
      </c>
      <c r="AP18" s="67">
        <f>G16+H18+H21</f>
        <v>4</v>
      </c>
      <c r="AQ18" s="67">
        <f>AO18-AP18</f>
        <v>0</v>
      </c>
      <c r="AR18" s="108">
        <f>IF(AND(AS18&lt;&gt;"",COUNTIF(AT18:AW18,AS18)=1),1000,0)</f>
        <v>0</v>
      </c>
      <c r="AS18" s="68" t="str">
        <f>IF(COUNTIF(AK17:AK20,AK18)=2,IF(AK18=AK17,AF17,IF(AK18=AK19,AF19,IF(AK18=AK20,AF20,""))),"")</f>
        <v/>
      </c>
      <c r="AT18" s="68">
        <f>IF(H16&gt;G16,1,"")</f>
        <v>1</v>
      </c>
      <c r="AU18" s="109"/>
      <c r="AV18" s="68" t="str">
        <f>IF(G21&gt;H21,3,"")</f>
        <v/>
      </c>
      <c r="AW18" s="110" t="str">
        <f>IF(G18&gt;H18,4,"")</f>
        <v/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74" t="str">
        <f>I16</f>
        <v>Roumanie</v>
      </c>
      <c r="BI18" s="275"/>
      <c r="BJ18" s="200">
        <v>1.5</v>
      </c>
      <c r="BK18" s="218"/>
    </row>
    <row r="19" spans="1:63" s="128" customFormat="1" ht="15.75" thickBot="1" x14ac:dyDescent="0.25">
      <c r="A19" s="217"/>
      <c r="B19" s="66">
        <f t="shared" si="0"/>
        <v>1</v>
      </c>
      <c r="C19" s="66">
        <f t="shared" si="1"/>
        <v>1</v>
      </c>
      <c r="D19" s="66">
        <f t="shared" si="2"/>
        <v>0</v>
      </c>
      <c r="E19" s="66">
        <f t="shared" si="3"/>
        <v>0</v>
      </c>
      <c r="F19" s="208" t="s">
        <v>0</v>
      </c>
      <c r="G19" s="156">
        <v>2</v>
      </c>
      <c r="H19" s="156">
        <v>0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0</v>
      </c>
      <c r="O19" s="66">
        <f t="shared" si="6"/>
        <v>0</v>
      </c>
      <c r="P19" s="66">
        <f t="shared" si="7"/>
        <v>1</v>
      </c>
      <c r="Q19" s="221"/>
      <c r="R19" s="69">
        <v>3</v>
      </c>
      <c r="S19" s="69"/>
      <c r="T19" s="87">
        <v>3</v>
      </c>
      <c r="U19" s="88" t="str">
        <f>VLOOKUP(R19,AG17:AQ20,2,FALSE)</f>
        <v>France</v>
      </c>
      <c r="V19" s="87">
        <f>VLOOKUP(R19,AG17:AQ20,5,FALSE)</f>
        <v>3</v>
      </c>
      <c r="W19" s="89">
        <f>VLOOKUP(R19,AG17:AQ20,4,FALSE)</f>
        <v>3</v>
      </c>
      <c r="X19" s="89">
        <f>VLOOKUP(R19,AG17:AQ20,6,FALSE)</f>
        <v>1</v>
      </c>
      <c r="Y19" s="89">
        <f>VLOOKUP(R19,AG17:AQ20,7,FALSE)</f>
        <v>0</v>
      </c>
      <c r="Z19" s="89">
        <f>VLOOKUP(R19,AG17:AQ20,8,FALSE)</f>
        <v>2</v>
      </c>
      <c r="AA19" s="89">
        <f>VLOOKUP(R19,AG17:AQ20,9,FALSE)</f>
        <v>3</v>
      </c>
      <c r="AB19" s="89">
        <f>VLOOKUP(R19,AG17:AQ20,10,FALSE)</f>
        <v>3</v>
      </c>
      <c r="AC19" s="90">
        <f>VLOOKUP(R19,AG17:AQ20,11,FALSE)</f>
        <v>0</v>
      </c>
      <c r="AD19" s="217"/>
      <c r="AE19" s="217"/>
      <c r="AF19" s="76">
        <v>3</v>
      </c>
      <c r="AG19" s="67">
        <f>RANK(AI19,AI17:AI20)</f>
        <v>4</v>
      </c>
      <c r="AH19" s="67" t="str">
        <f>F17</f>
        <v>Albanie</v>
      </c>
      <c r="AI19" s="67">
        <f>(AK19*10000000000)+((AR19+AX19+BF19)*100000)+(AQ19*1000)+(AO19*10)-AF19</f>
        <v>9999996007</v>
      </c>
      <c r="AJ19" s="67">
        <f>B17+M18+M21</f>
        <v>3</v>
      </c>
      <c r="AK19" s="67">
        <f>(3*AL19)+AM19</f>
        <v>1</v>
      </c>
      <c r="AL19" s="67">
        <f>C17+N19+N21</f>
        <v>0</v>
      </c>
      <c r="AM19" s="67">
        <f>D17+O19+O21</f>
        <v>1</v>
      </c>
      <c r="AN19" s="67">
        <f>E17+P19+P21</f>
        <v>2</v>
      </c>
      <c r="AO19" s="67">
        <f>G17+H19+H21</f>
        <v>1</v>
      </c>
      <c r="AP19" s="67">
        <f>H17+G19+G21</f>
        <v>5</v>
      </c>
      <c r="AQ19" s="67">
        <f>AO19-AP19</f>
        <v>-4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 t="str">
        <f>IF(H19&gt;G19,1,"")</f>
        <v/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74" t="str">
        <f>F17</f>
        <v>Albanie</v>
      </c>
      <c r="BI19" s="275"/>
      <c r="BJ19" s="200">
        <v>2.5</v>
      </c>
      <c r="BK19" s="218"/>
    </row>
    <row r="20" spans="1:63" s="128" customFormat="1" ht="15.75" thickBot="1" x14ac:dyDescent="0.25">
      <c r="A20" s="217"/>
      <c r="B20" s="66">
        <f t="shared" si="0"/>
        <v>1</v>
      </c>
      <c r="C20" s="66">
        <f t="shared" si="1"/>
        <v>1</v>
      </c>
      <c r="D20" s="66">
        <f t="shared" si="2"/>
        <v>0</v>
      </c>
      <c r="E20" s="66">
        <f t="shared" si="3"/>
        <v>0</v>
      </c>
      <c r="F20" s="208" t="s">
        <v>56</v>
      </c>
      <c r="G20" s="156">
        <v>1</v>
      </c>
      <c r="H20" s="156">
        <v>0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0</v>
      </c>
      <c r="O20" s="66">
        <f t="shared" si="6"/>
        <v>0</v>
      </c>
      <c r="P20" s="66">
        <f t="shared" si="7"/>
        <v>1</v>
      </c>
      <c r="Q20" s="221"/>
      <c r="R20" s="69">
        <v>4</v>
      </c>
      <c r="S20" s="69"/>
      <c r="T20" s="91">
        <v>4</v>
      </c>
      <c r="U20" s="92" t="str">
        <f>VLOOKUP(R20,AG17:AQ20,2,FALSE)</f>
        <v>Albanie</v>
      </c>
      <c r="V20" s="91">
        <f>VLOOKUP(R20,AG17:AQ20,5,FALSE)</f>
        <v>1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1</v>
      </c>
      <c r="Z20" s="93">
        <f>VLOOKUP(R20,AG17:AQ20,8,FALSE)</f>
        <v>2</v>
      </c>
      <c r="AA20" s="93">
        <f>VLOOKUP(R20,AG17:AQ20,9,FALSE)</f>
        <v>1</v>
      </c>
      <c r="AB20" s="93">
        <f>VLOOKUP(R20,AG17:AQ20,10,FALSE)</f>
        <v>5</v>
      </c>
      <c r="AC20" s="94">
        <f>VLOOKUP(R20,AG17:AQ20,11,FALSE)</f>
        <v>-4</v>
      </c>
      <c r="AD20" s="217"/>
      <c r="AE20" s="217"/>
      <c r="AF20" s="77">
        <v>4</v>
      </c>
      <c r="AG20" s="78">
        <f>RANK(AI20,AI17:AI20)</f>
        <v>1</v>
      </c>
      <c r="AH20" s="78" t="str">
        <f>I17</f>
        <v>Suisse</v>
      </c>
      <c r="AI20" s="67">
        <f>(AK20*10000000000)+((AR20+AX20+BF20)*100000)+(AQ20*1000)+(AO20*10)-AF20</f>
        <v>90000004046</v>
      </c>
      <c r="AJ20" s="78">
        <f>M17+B19+B20</f>
        <v>3</v>
      </c>
      <c r="AK20" s="78">
        <f>(3*AL20)+AM20</f>
        <v>9</v>
      </c>
      <c r="AL20" s="78">
        <f>N17+N18+C20</f>
        <v>3</v>
      </c>
      <c r="AM20" s="78">
        <f>O17+O18+D20</f>
        <v>0</v>
      </c>
      <c r="AN20" s="78">
        <f>P17+P18+E20</f>
        <v>0</v>
      </c>
      <c r="AO20" s="78">
        <f>H17+H18+G20</f>
        <v>5</v>
      </c>
      <c r="AP20" s="78">
        <f>G17+G18+H20</f>
        <v>1</v>
      </c>
      <c r="AQ20" s="78">
        <f>AO20-AP20</f>
        <v>4</v>
      </c>
      <c r="AR20" s="111">
        <f>IF(AND(AS20&lt;&gt;"",COUNTIF(AT20:AW20,AS20)=1),1000,0)</f>
        <v>0</v>
      </c>
      <c r="AS20" s="112" t="str">
        <f>IF(COUNTIF(AK17:AK20,AK20)=2,IF(AK20=AK17,AF17,IF(AK20=AK18,AF18,IF(AK20=AK19,AF19,""))),"")</f>
        <v/>
      </c>
      <c r="AT20" s="112">
        <f>IF(G20&gt;H20,1,"")</f>
        <v>1</v>
      </c>
      <c r="AU20" s="112">
        <f>IF(H18&gt;G18,2,"")</f>
        <v>2</v>
      </c>
      <c r="AV20" s="112">
        <f>IF(H17&gt;G17,3,"")</f>
        <v>3</v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74" t="str">
        <f>I17</f>
        <v>Suisse</v>
      </c>
      <c r="BI20" s="275"/>
      <c r="BJ20" s="200">
        <v>1.2</v>
      </c>
      <c r="BK20" s="218"/>
    </row>
    <row r="21" spans="1:63" s="128" customFormat="1" ht="15.75" thickBot="1" x14ac:dyDescent="0.25">
      <c r="A21" s="217"/>
      <c r="B21" s="66">
        <f t="shared" si="0"/>
        <v>1</v>
      </c>
      <c r="C21" s="66">
        <f t="shared" si="1"/>
        <v>0</v>
      </c>
      <c r="D21" s="66">
        <f t="shared" si="2"/>
        <v>1</v>
      </c>
      <c r="E21" s="66">
        <f t="shared" si="3"/>
        <v>0</v>
      </c>
      <c r="F21" s="209" t="s">
        <v>99</v>
      </c>
      <c r="G21" s="156">
        <v>1</v>
      </c>
      <c r="H21" s="156">
        <v>1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1</v>
      </c>
      <c r="P21" s="66">
        <f t="shared" si="7"/>
        <v>0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2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2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 x14ac:dyDescent="0.25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 x14ac:dyDescent="0.25">
      <c r="A25" s="217"/>
      <c r="B25" s="65"/>
      <c r="C25" s="65"/>
      <c r="D25" s="65"/>
      <c r="E25" s="65"/>
      <c r="F25" s="269" t="s">
        <v>44</v>
      </c>
      <c r="G25" s="270"/>
      <c r="H25" s="270"/>
      <c r="I25" s="271"/>
      <c r="J25" s="269" t="s">
        <v>71</v>
      </c>
      <c r="K25" s="270"/>
      <c r="L25" s="271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25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 x14ac:dyDescent="0.25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1</v>
      </c>
      <c r="H27" s="156">
        <v>0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9" t="s">
        <v>72</v>
      </c>
      <c r="BI27" s="270"/>
      <c r="BJ27" s="271"/>
      <c r="BK27" s="218"/>
    </row>
    <row r="28" spans="1:63" s="128" customFormat="1" ht="15.75" thickBot="1" x14ac:dyDescent="0.25">
      <c r="A28" s="217"/>
      <c r="B28" s="66">
        <f t="shared" si="8"/>
        <v>1</v>
      </c>
      <c r="C28" s="66">
        <f t="shared" si="9"/>
        <v>1</v>
      </c>
      <c r="D28" s="66">
        <f t="shared" si="10"/>
        <v>0</v>
      </c>
      <c r="E28" s="66">
        <f t="shared" si="11"/>
        <v>0</v>
      </c>
      <c r="F28" s="208" t="s">
        <v>101</v>
      </c>
      <c r="G28" s="156">
        <v>2</v>
      </c>
      <c r="H28" s="156">
        <v>1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0</v>
      </c>
      <c r="O28" s="66">
        <f t="shared" si="14"/>
        <v>0</v>
      </c>
      <c r="P28" s="66">
        <f t="shared" si="15"/>
        <v>1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7</v>
      </c>
      <c r="W28" s="74">
        <f>VLOOKUP(R28,AG28:AQ31,4,FALSE)</f>
        <v>3</v>
      </c>
      <c r="X28" s="74">
        <f>VLOOKUP(R28,AG28:AQ31,6,FALSE)</f>
        <v>2</v>
      </c>
      <c r="Y28" s="74">
        <f>VLOOKUP(R28,AG28:AQ31,7,FALSE)</f>
        <v>1</v>
      </c>
      <c r="Z28" s="74">
        <f>VLOOKUP(R28,AG28:AQ31,8,FALSE)</f>
        <v>0</v>
      </c>
      <c r="AA28" s="74">
        <f>VLOOKUP(R28,AG28:AQ31,9,FALSE)</f>
        <v>5</v>
      </c>
      <c r="AB28" s="74">
        <f>VLOOKUP(R28,AG28:AQ31,10,FALSE)</f>
        <v>2</v>
      </c>
      <c r="AC28" s="75">
        <f>VLOOKUP(R28,AG28:AQ31,11,FALSE)</f>
        <v>3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70000003049</v>
      </c>
      <c r="AJ28" s="67">
        <f>B27+B29+M31</f>
        <v>3</v>
      </c>
      <c r="AK28" s="67">
        <f>(3*AL28)+AM28</f>
        <v>7</v>
      </c>
      <c r="AL28" s="67">
        <f>C27+C30+N31</f>
        <v>2</v>
      </c>
      <c r="AM28" s="67">
        <f>D27+D30+O31</f>
        <v>1</v>
      </c>
      <c r="AN28" s="67">
        <f>E27+E30+P31</f>
        <v>0</v>
      </c>
      <c r="AO28" s="67">
        <f>G27+G30+H31</f>
        <v>5</v>
      </c>
      <c r="AP28" s="67">
        <f>H27+H30+G31</f>
        <v>2</v>
      </c>
      <c r="AQ28" s="67">
        <f>AO28-AP28</f>
        <v>3</v>
      </c>
      <c r="AR28" s="108">
        <f>IF(AND(AS28&lt;&gt;"",COUNTIF(AT28:AW28,AS28)=1),1000,0)</f>
        <v>0</v>
      </c>
      <c r="AS28" s="68">
        <f>IF(COUNTIF(AK28:AK31,AK28)=2,IF(AK28=AK29,AF29,IF(AK28=AK30,AF30,IF(AK28=AK31,AF31,""))),"")</f>
        <v>3</v>
      </c>
      <c r="AT28" s="109"/>
      <c r="AU28" s="68">
        <f>IF(G27&gt;H27,2,"")</f>
        <v>2</v>
      </c>
      <c r="AV28" s="68" t="str">
        <f>IF(G30&gt;H30,3,"")</f>
        <v/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74" t="str">
        <f>F27</f>
        <v>Angleterre</v>
      </c>
      <c r="BI28" s="275"/>
      <c r="BJ28" s="200">
        <v>1</v>
      </c>
      <c r="BK28" s="218"/>
    </row>
    <row r="29" spans="1:63" s="128" customFormat="1" ht="15.75" thickBot="1" x14ac:dyDescent="0.25">
      <c r="A29" s="217"/>
      <c r="B29" s="66">
        <f t="shared" si="8"/>
        <v>1</v>
      </c>
      <c r="C29" s="66">
        <f t="shared" si="9"/>
        <v>1</v>
      </c>
      <c r="D29" s="66">
        <f t="shared" si="10"/>
        <v>0</v>
      </c>
      <c r="E29" s="66">
        <f t="shared" si="11"/>
        <v>0</v>
      </c>
      <c r="F29" s="208" t="s">
        <v>10</v>
      </c>
      <c r="G29" s="156">
        <v>2</v>
      </c>
      <c r="H29" s="156">
        <v>0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0</v>
      </c>
      <c r="O29" s="66">
        <f t="shared" si="14"/>
        <v>0</v>
      </c>
      <c r="P29" s="66">
        <f t="shared" si="15"/>
        <v>1</v>
      </c>
      <c r="Q29" s="221"/>
      <c r="R29" s="69">
        <v>2</v>
      </c>
      <c r="S29" s="69"/>
      <c r="T29" s="83">
        <v>2</v>
      </c>
      <c r="U29" s="84" t="str">
        <f>VLOOKUP(R29,AG28:AQ31,2,FALSE)</f>
        <v>Pays de Galles</v>
      </c>
      <c r="V29" s="83">
        <f>VLOOKUP(R29,AG28:AQ31,5,FALSE)</f>
        <v>7</v>
      </c>
      <c r="W29" s="85">
        <f>VLOOKUP(R29,AG28:AQ31,4,FALSE)</f>
        <v>3</v>
      </c>
      <c r="X29" s="85">
        <f>VLOOKUP(R29,AG28:AQ31,6,FALSE)</f>
        <v>2</v>
      </c>
      <c r="Y29" s="85">
        <f>VLOOKUP(R29,AG28:AQ31,7,FALSE)</f>
        <v>1</v>
      </c>
      <c r="Z29" s="85">
        <f>VLOOKUP(R29,AG28:AQ31,8,FALSE)</f>
        <v>0</v>
      </c>
      <c r="AA29" s="85">
        <f>VLOOKUP(R29,AG28:AQ31,9,FALSE)</f>
        <v>4</v>
      </c>
      <c r="AB29" s="85">
        <f>VLOOKUP(R29,AG28:AQ31,10,FALSE)</f>
        <v>2</v>
      </c>
      <c r="AC29" s="86">
        <f>VLOOKUP(R29,AG28:AQ31,11,FALSE)</f>
        <v>2</v>
      </c>
      <c r="AD29" s="217"/>
      <c r="AE29" s="217"/>
      <c r="AF29" s="76">
        <v>2</v>
      </c>
      <c r="AG29" s="67">
        <f>RANK(AI29,AI28:AI31)</f>
        <v>3</v>
      </c>
      <c r="AH29" s="67" t="str">
        <f>I27</f>
        <v>Russie</v>
      </c>
      <c r="AI29" s="67">
        <f>(AK29*10000000000)+((AR29+AX29+BF29)*100000)+(AQ29*1000)+(AO29*10)-AF29</f>
        <v>30000000018</v>
      </c>
      <c r="AJ29" s="67">
        <f>M27+M30+B32</f>
        <v>3</v>
      </c>
      <c r="AK29" s="67">
        <f>(3*AL29)+AM29</f>
        <v>3</v>
      </c>
      <c r="AL29" s="67">
        <f>N27+C29+C32</f>
        <v>1</v>
      </c>
      <c r="AM29" s="67">
        <f>O27+D29+D32</f>
        <v>0</v>
      </c>
      <c r="AN29" s="67">
        <f>P27+E29+E32</f>
        <v>2</v>
      </c>
      <c r="AO29" s="67">
        <f>H27+G29+G32</f>
        <v>2</v>
      </c>
      <c r="AP29" s="67">
        <f>G27+H29+H32</f>
        <v>2</v>
      </c>
      <c r="AQ29" s="67">
        <f>AO29-AP29</f>
        <v>0</v>
      </c>
      <c r="AR29" s="108">
        <f>IF(AND(AS29&lt;&gt;"",COUNTIF(AT29:AW29,AS29)=1),1000,0)</f>
        <v>0</v>
      </c>
      <c r="AS29" s="68" t="str">
        <f>IF(COUNTIF(AK28:AK31,AK29)=2,IF(AK29=AK28,AF28,IF(AK29=AK30,AF30,IF(AK29=AK31,AF31,""))),"")</f>
        <v/>
      </c>
      <c r="AT29" s="68" t="str">
        <f>IF(H27&gt;G27,1,"")</f>
        <v/>
      </c>
      <c r="AU29" s="109"/>
      <c r="AV29" s="68" t="str">
        <f>IF(G32&gt;H32,3,"")</f>
        <v/>
      </c>
      <c r="AW29" s="110">
        <f>IF(G29&gt;H29,4,"")</f>
        <v>4</v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74" t="str">
        <f>I27</f>
        <v>Russie</v>
      </c>
      <c r="BI29" s="275"/>
      <c r="BJ29" s="200">
        <v>1.2</v>
      </c>
      <c r="BK29" s="218"/>
    </row>
    <row r="30" spans="1:63" s="128" customFormat="1" ht="15.75" thickBot="1" x14ac:dyDescent="0.25">
      <c r="A30" s="217"/>
      <c r="B30" s="66">
        <f t="shared" si="8"/>
        <v>1</v>
      </c>
      <c r="C30" s="66">
        <f t="shared" si="9"/>
        <v>0</v>
      </c>
      <c r="D30" s="66">
        <f t="shared" si="10"/>
        <v>1</v>
      </c>
      <c r="E30" s="66">
        <f t="shared" si="11"/>
        <v>0</v>
      </c>
      <c r="F30" s="208" t="s">
        <v>2</v>
      </c>
      <c r="G30" s="156">
        <v>1</v>
      </c>
      <c r="H30" s="156">
        <v>1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1</v>
      </c>
      <c r="P30" s="66">
        <f t="shared" si="15"/>
        <v>0</v>
      </c>
      <c r="Q30" s="221"/>
      <c r="R30" s="69">
        <v>3</v>
      </c>
      <c r="S30" s="69"/>
      <c r="T30" s="87">
        <v>3</v>
      </c>
      <c r="U30" s="88" t="str">
        <f>VLOOKUP(R30,AG28:AQ31,2,FALSE)</f>
        <v>Russie</v>
      </c>
      <c r="V30" s="87">
        <f>VLOOKUP(R30,AG28:AQ31,5,FALSE)</f>
        <v>3</v>
      </c>
      <c r="W30" s="89">
        <f>VLOOKUP(R30,AG28:AQ31,4,FALSE)</f>
        <v>3</v>
      </c>
      <c r="X30" s="89">
        <f>VLOOKUP(R30,AG28:AQ31,6,FALSE)</f>
        <v>1</v>
      </c>
      <c r="Y30" s="89">
        <f>VLOOKUP(R30,AG28:AQ31,7,FALSE)</f>
        <v>0</v>
      </c>
      <c r="Z30" s="89">
        <f>VLOOKUP(R30,AG28:AQ31,8,FALSE)</f>
        <v>2</v>
      </c>
      <c r="AA30" s="89">
        <f>VLOOKUP(R30,AG28:AQ31,9,FALSE)</f>
        <v>2</v>
      </c>
      <c r="AB30" s="89">
        <f>VLOOKUP(R30,AG28:AQ31,10,FALSE)</f>
        <v>2</v>
      </c>
      <c r="AC30" s="90">
        <f>VLOOKUP(R30,AG28:AQ31,11,FALSE)</f>
        <v>0</v>
      </c>
      <c r="AD30" s="217"/>
      <c r="AE30" s="217"/>
      <c r="AF30" s="76">
        <v>3</v>
      </c>
      <c r="AG30" s="67">
        <f>RANK(AI30,AI28:AI31)</f>
        <v>2</v>
      </c>
      <c r="AH30" s="67" t="str">
        <f>F28</f>
        <v>Pays de Galles</v>
      </c>
      <c r="AI30" s="67">
        <f>(AK30*10000000000)+((AR30+AX30+BF30)*100000)+(AQ30*1000)+(AO30*10)-AF30</f>
        <v>70000002037</v>
      </c>
      <c r="AJ30" s="67">
        <f>B28+M29+M32</f>
        <v>3</v>
      </c>
      <c r="AK30" s="67">
        <f>(3*AL30)+AM30</f>
        <v>7</v>
      </c>
      <c r="AL30" s="67">
        <f>C28+N30+N32</f>
        <v>2</v>
      </c>
      <c r="AM30" s="67">
        <f>D28+O30+O32</f>
        <v>1</v>
      </c>
      <c r="AN30" s="67">
        <f>E28+P30+P32</f>
        <v>0</v>
      </c>
      <c r="AO30" s="67">
        <f>G28+H30+H32</f>
        <v>4</v>
      </c>
      <c r="AP30" s="67">
        <f>H28+G30+G32</f>
        <v>2</v>
      </c>
      <c r="AQ30" s="67">
        <f>AO30-AP30</f>
        <v>2</v>
      </c>
      <c r="AR30" s="108">
        <f>IF(AND(AS30&lt;&gt;"",COUNTIF(AT30:AW30,AS30)=1),1000,0)</f>
        <v>0</v>
      </c>
      <c r="AS30" s="68">
        <f>IF(COUNTIF(AK28:AK31,AK30)=2,IF(AK30=AK28,AF28,IF(AK30=AK29,AF29,IF(AK30=AK31,AF31,""))),"")</f>
        <v>1</v>
      </c>
      <c r="AT30" s="68" t="str">
        <f>IF(H30&gt;G30,1,"")</f>
        <v/>
      </c>
      <c r="AU30" s="68">
        <f>IF(H32&gt;G32,2,"")</f>
        <v>2</v>
      </c>
      <c r="AV30" s="109"/>
      <c r="AW30" s="110">
        <f>IF(G28&gt;H28,4,"")</f>
        <v>4</v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74" t="str">
        <f>F28</f>
        <v>Pays de Galles</v>
      </c>
      <c r="BI30" s="275"/>
      <c r="BJ30" s="200">
        <v>1.5</v>
      </c>
      <c r="BK30" s="218"/>
    </row>
    <row r="31" spans="1:63" s="128" customFormat="1" ht="15.75" thickBot="1" x14ac:dyDescent="0.25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1</v>
      </c>
      <c r="H31" s="156">
        <v>3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Slovaquie</v>
      </c>
      <c r="V31" s="91">
        <f>VLOOKUP(R31,AG28:AQ31,5,FALSE)</f>
        <v>0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0</v>
      </c>
      <c r="Z31" s="93">
        <f>VLOOKUP(R31,AG28:AQ31,8,FALSE)</f>
        <v>3</v>
      </c>
      <c r="AA31" s="93">
        <f>VLOOKUP(R31,AG28:AQ31,9,FALSE)</f>
        <v>2</v>
      </c>
      <c r="AB31" s="93">
        <f>VLOOKUP(R31,AG28:AQ31,10,FALSE)</f>
        <v>7</v>
      </c>
      <c r="AC31" s="94">
        <f>VLOOKUP(R31,AG28:AQ31,11,FALSE)</f>
        <v>-5</v>
      </c>
      <c r="AD31" s="217"/>
      <c r="AE31" s="217"/>
      <c r="AF31" s="77">
        <v>4</v>
      </c>
      <c r="AG31" s="78">
        <f>RANK(AI31,AI28:AI31)</f>
        <v>4</v>
      </c>
      <c r="AH31" s="78" t="str">
        <f>I28</f>
        <v>Slovaquie</v>
      </c>
      <c r="AI31" s="67">
        <f>(AK31*10000000000)+((AR31+AX31+BF31)*100000)+(AQ31*1000)+(AO31*10)-AF31</f>
        <v>-4984</v>
      </c>
      <c r="AJ31" s="78">
        <f>M28+B30+B31</f>
        <v>3</v>
      </c>
      <c r="AK31" s="78">
        <f>(3*AL31)+AM31</f>
        <v>0</v>
      </c>
      <c r="AL31" s="78">
        <f>N28+N29+C31</f>
        <v>0</v>
      </c>
      <c r="AM31" s="78">
        <f>O28+O29+D31</f>
        <v>0</v>
      </c>
      <c r="AN31" s="78">
        <f>P28+P29+E31</f>
        <v>3</v>
      </c>
      <c r="AO31" s="78">
        <f>H28+H29+G31</f>
        <v>2</v>
      </c>
      <c r="AP31" s="78">
        <f>G28+G29+H31</f>
        <v>7</v>
      </c>
      <c r="AQ31" s="78">
        <f>AO31-AP31</f>
        <v>-5</v>
      </c>
      <c r="AR31" s="111">
        <f>IF(AND(AS31&lt;&gt;"",COUNTIF(AT31:AW31,AS31)=1),1000,0)</f>
        <v>0</v>
      </c>
      <c r="AS31" s="112" t="str">
        <f>IF(COUNTIF(AK28:AK31,AK31)=2,IF(AK31=AK28,AF28,IF(AK31=AK29,AF29,IF(AK31=AK30,AF30,""))),"")</f>
        <v/>
      </c>
      <c r="AT31" s="112" t="str">
        <f>IF(G31&gt;H31,1,"")</f>
        <v/>
      </c>
      <c r="AU31" s="112" t="str">
        <f>IF(H29&gt;G29,2,"")</f>
        <v/>
      </c>
      <c r="AV31" s="112" t="str">
        <f>IF(H28&gt;G28,3,"")</f>
        <v/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74" t="str">
        <f>I28</f>
        <v>Slovaquie</v>
      </c>
      <c r="BI31" s="275"/>
      <c r="BJ31" s="200">
        <v>1.9</v>
      </c>
      <c r="BK31" s="218"/>
    </row>
    <row r="32" spans="1:63" s="128" customFormat="1" ht="15.75" thickBot="1" x14ac:dyDescent="0.25">
      <c r="A32" s="217"/>
      <c r="B32" s="66">
        <f t="shared" si="8"/>
        <v>1</v>
      </c>
      <c r="C32" s="66">
        <f t="shared" si="9"/>
        <v>0</v>
      </c>
      <c r="D32" s="66">
        <f t="shared" si="10"/>
        <v>0</v>
      </c>
      <c r="E32" s="66">
        <f t="shared" si="11"/>
        <v>1</v>
      </c>
      <c r="F32" s="209" t="s">
        <v>10</v>
      </c>
      <c r="G32" s="156">
        <v>0</v>
      </c>
      <c r="H32" s="156">
        <v>1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1</v>
      </c>
      <c r="O32" s="66">
        <f t="shared" si="14"/>
        <v>0</v>
      </c>
      <c r="P32" s="66">
        <f t="shared" si="15"/>
        <v>0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2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2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 x14ac:dyDescent="0.25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 x14ac:dyDescent="0.25">
      <c r="A36" s="217"/>
      <c r="B36" s="65"/>
      <c r="C36" s="65"/>
      <c r="D36" s="65"/>
      <c r="E36" s="65"/>
      <c r="F36" s="269" t="s">
        <v>45</v>
      </c>
      <c r="G36" s="270"/>
      <c r="H36" s="270"/>
      <c r="I36" s="271"/>
      <c r="J36" s="269" t="s">
        <v>71</v>
      </c>
      <c r="K36" s="270"/>
      <c r="L36" s="271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25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 x14ac:dyDescent="0.25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3</v>
      </c>
      <c r="H38" s="156">
        <v>1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9" t="s">
        <v>72</v>
      </c>
      <c r="BI38" s="270"/>
      <c r="BJ38" s="271"/>
      <c r="BK38" s="218"/>
    </row>
    <row r="39" spans="1:63" s="128" customFormat="1" ht="15.75" thickBot="1" x14ac:dyDescent="0.25">
      <c r="A39" s="217"/>
      <c r="B39" s="66">
        <f t="shared" si="16"/>
        <v>1</v>
      </c>
      <c r="C39" s="66">
        <f t="shared" si="17"/>
        <v>0</v>
      </c>
      <c r="D39" s="66">
        <f t="shared" si="18"/>
        <v>1</v>
      </c>
      <c r="E39" s="66">
        <f t="shared" si="19"/>
        <v>0</v>
      </c>
      <c r="F39" s="208" t="s">
        <v>104</v>
      </c>
      <c r="G39" s="156">
        <v>1</v>
      </c>
      <c r="H39" s="156">
        <v>1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0</v>
      </c>
      <c r="O39" s="66">
        <f t="shared" si="22"/>
        <v>1</v>
      </c>
      <c r="P39" s="66">
        <f t="shared" si="23"/>
        <v>0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9</v>
      </c>
      <c r="W39" s="74">
        <f>VLOOKUP(R39,AG39:AQ42,4,FALSE)</f>
        <v>3</v>
      </c>
      <c r="X39" s="74">
        <f>VLOOKUP(R39,AG39:AQ42,6,FALSE)</f>
        <v>3</v>
      </c>
      <c r="Y39" s="74">
        <f>VLOOKUP(R39,AG39:AQ42,7,FALSE)</f>
        <v>0</v>
      </c>
      <c r="Z39" s="74">
        <f>VLOOKUP(R39,AG39:AQ42,8,FALSE)</f>
        <v>0</v>
      </c>
      <c r="AA39" s="74">
        <f>VLOOKUP(R39,AG39:AQ42,9,FALSE)</f>
        <v>8</v>
      </c>
      <c r="AB39" s="74">
        <f>VLOOKUP(R39,AG39:AQ42,10,FALSE)</f>
        <v>2</v>
      </c>
      <c r="AC39" s="75">
        <f>VLOOKUP(R39,AG39:AQ42,11,FALSE)</f>
        <v>6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90000006079</v>
      </c>
      <c r="AJ39" s="67">
        <f>B38+B40+M42</f>
        <v>3</v>
      </c>
      <c r="AK39" s="67">
        <f>(3*AL39)+AM39</f>
        <v>9</v>
      </c>
      <c r="AL39" s="67">
        <f>C38+C41+N42</f>
        <v>3</v>
      </c>
      <c r="AM39" s="67">
        <f>D38+D41+O42</f>
        <v>0</v>
      </c>
      <c r="AN39" s="67">
        <f>E38+E41+P42</f>
        <v>0</v>
      </c>
      <c r="AO39" s="67">
        <f>G38+G41+H42</f>
        <v>8</v>
      </c>
      <c r="AP39" s="67">
        <f>H38+H41+G42</f>
        <v>2</v>
      </c>
      <c r="AQ39" s="67">
        <f>AO39-AP39</f>
        <v>6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>
        <f>IF(G41&gt;H41,3,"")</f>
        <v>3</v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74" t="str">
        <f>F38</f>
        <v>Allemagne</v>
      </c>
      <c r="BI39" s="275"/>
      <c r="BJ39" s="200">
        <v>1</v>
      </c>
      <c r="BK39" s="218"/>
    </row>
    <row r="40" spans="1:63" s="128" customFormat="1" ht="15.75" thickBot="1" x14ac:dyDescent="0.25">
      <c r="A40" s="217"/>
      <c r="B40" s="66">
        <f t="shared" si="16"/>
        <v>1</v>
      </c>
      <c r="C40" s="66">
        <f t="shared" si="17"/>
        <v>0</v>
      </c>
      <c r="D40" s="66">
        <f t="shared" si="18"/>
        <v>0</v>
      </c>
      <c r="E40" s="66">
        <f t="shared" si="19"/>
        <v>1</v>
      </c>
      <c r="F40" s="208" t="s">
        <v>103</v>
      </c>
      <c r="G40" s="156">
        <v>1</v>
      </c>
      <c r="H40" s="156">
        <v>2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1</v>
      </c>
      <c r="O40" s="66">
        <f t="shared" si="22"/>
        <v>0</v>
      </c>
      <c r="P40" s="66">
        <f t="shared" si="23"/>
        <v>0</v>
      </c>
      <c r="Q40" s="221"/>
      <c r="R40" s="69">
        <v>2</v>
      </c>
      <c r="S40" s="69"/>
      <c r="T40" s="83">
        <v>2</v>
      </c>
      <c r="U40" s="84" t="str">
        <f>VLOOKUP(R40,AG39:AQ42,2,FALSE)</f>
        <v>Pologne</v>
      </c>
      <c r="V40" s="83">
        <f>VLOOKUP(R40,AG39:AQ42,5,FALSE)</f>
        <v>4</v>
      </c>
      <c r="W40" s="85">
        <f>VLOOKUP(R40,AG39:AQ42,4,FALSE)</f>
        <v>3</v>
      </c>
      <c r="X40" s="85">
        <f>VLOOKUP(R40,AG39:AQ42,6,FALSE)</f>
        <v>1</v>
      </c>
      <c r="Y40" s="85">
        <f>VLOOKUP(R40,AG39:AQ42,7,FALSE)</f>
        <v>1</v>
      </c>
      <c r="Z40" s="85">
        <f>VLOOKUP(R40,AG39:AQ42,8,FALSE)</f>
        <v>1</v>
      </c>
      <c r="AA40" s="85">
        <f>VLOOKUP(R40,AG39:AQ42,9,FALSE)</f>
        <v>3</v>
      </c>
      <c r="AB40" s="85">
        <f>VLOOKUP(R40,AG39:AQ42,10,FALSE)</f>
        <v>3</v>
      </c>
      <c r="AC40" s="86">
        <f>VLOOKUP(R40,AG39:AQ42,11,FALSE)</f>
        <v>0</v>
      </c>
      <c r="AD40" s="217"/>
      <c r="AE40" s="217"/>
      <c r="AF40" s="76">
        <v>2</v>
      </c>
      <c r="AG40" s="67">
        <f>RANK(AI40,AI39:AI42)</f>
        <v>4</v>
      </c>
      <c r="AH40" s="67" t="str">
        <f>I38</f>
        <v>Ukraine</v>
      </c>
      <c r="AI40" s="67">
        <f>(AK40*10000000000)+((AR40+AX40+BF40)*100000)+(AQ40*1000)+(AO40*10)-AF40</f>
        <v>-3972</v>
      </c>
      <c r="AJ40" s="67">
        <f>M38+M41+B43</f>
        <v>3</v>
      </c>
      <c r="AK40" s="67">
        <f>(3*AL40)+AM40</f>
        <v>0</v>
      </c>
      <c r="AL40" s="67">
        <f>N38+C40+C43</f>
        <v>0</v>
      </c>
      <c r="AM40" s="67">
        <f>O38+D40+D43</f>
        <v>0</v>
      </c>
      <c r="AN40" s="67">
        <f>P38+E40+E43</f>
        <v>3</v>
      </c>
      <c r="AO40" s="67">
        <f>H38+G40+G43</f>
        <v>3</v>
      </c>
      <c r="AP40" s="67">
        <f>G38+H40+H43</f>
        <v>7</v>
      </c>
      <c r="AQ40" s="67">
        <f>AO40-AP40</f>
        <v>-4</v>
      </c>
      <c r="AR40" s="108">
        <f>IF(AND(AS40&lt;&gt;"",COUNTIF(AT40:AW40,AS40)=1),1000,0)</f>
        <v>0</v>
      </c>
      <c r="AS40" s="68" t="str">
        <f>IF(COUNTIF(AK39:AK42,AK40)=2,IF(AK40=AK39,AF39,IF(AK40=AK41,AF41,IF(AK40=AK42,AF42,""))),"")</f>
        <v/>
      </c>
      <c r="AT40" s="68" t="str">
        <f>IF(H38&gt;G38,1,"")</f>
        <v/>
      </c>
      <c r="AU40" s="109"/>
      <c r="AV40" s="68" t="str">
        <f>IF(G43&gt;H43,3,"")</f>
        <v/>
      </c>
      <c r="AW40" s="110" t="str">
        <f>IF(G40&gt;H40,4,"")</f>
        <v/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74" t="str">
        <f>I38</f>
        <v>Ukraine</v>
      </c>
      <c r="BI40" s="275"/>
      <c r="BJ40" s="200">
        <v>1.4</v>
      </c>
      <c r="BK40" s="218"/>
    </row>
    <row r="41" spans="1:63" s="128" customFormat="1" ht="15.75" thickBot="1" x14ac:dyDescent="0.25">
      <c r="A41" s="217"/>
      <c r="B41" s="66">
        <f t="shared" si="16"/>
        <v>1</v>
      </c>
      <c r="C41" s="66">
        <f t="shared" si="17"/>
        <v>1</v>
      </c>
      <c r="D41" s="66">
        <f t="shared" si="18"/>
        <v>0</v>
      </c>
      <c r="E41" s="66">
        <f t="shared" si="19"/>
        <v>0</v>
      </c>
      <c r="F41" s="208" t="s">
        <v>1</v>
      </c>
      <c r="G41" s="156">
        <v>1</v>
      </c>
      <c r="H41" s="156">
        <v>0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0</v>
      </c>
      <c r="P41" s="66">
        <f t="shared" si="23"/>
        <v>1</v>
      </c>
      <c r="Q41" s="221"/>
      <c r="R41" s="69">
        <v>3</v>
      </c>
      <c r="S41" s="69"/>
      <c r="T41" s="87">
        <v>3</v>
      </c>
      <c r="U41" s="88" t="str">
        <f>VLOOKUP(R41,AG39:AQ42,2,FALSE)</f>
        <v>Irlande du Nord</v>
      </c>
      <c r="V41" s="87">
        <f>VLOOKUP(R41,AG39:AQ42,5,FALSE)</f>
        <v>4</v>
      </c>
      <c r="W41" s="89">
        <f>VLOOKUP(R41,AG39:AQ42,4,FALSE)</f>
        <v>3</v>
      </c>
      <c r="X41" s="89">
        <f>VLOOKUP(R41,AG39:AQ42,6,FALSE)</f>
        <v>1</v>
      </c>
      <c r="Y41" s="89">
        <f>VLOOKUP(R41,AG39:AQ42,7,FALSE)</f>
        <v>1</v>
      </c>
      <c r="Z41" s="89">
        <f>VLOOKUP(R41,AG39:AQ42,8,FALSE)</f>
        <v>1</v>
      </c>
      <c r="AA41" s="89">
        <f>VLOOKUP(R41,AG39:AQ42,9,FALSE)</f>
        <v>4</v>
      </c>
      <c r="AB41" s="89">
        <f>VLOOKUP(R41,AG39:AQ42,10,FALSE)</f>
        <v>6</v>
      </c>
      <c r="AC41" s="90">
        <f>VLOOKUP(R41,AG39:AQ42,11,FALSE)</f>
        <v>-2</v>
      </c>
      <c r="AD41" s="217"/>
      <c r="AE41" s="217"/>
      <c r="AF41" s="76">
        <v>3</v>
      </c>
      <c r="AG41" s="67">
        <f>RANK(AI41,AI39:AI42)</f>
        <v>2</v>
      </c>
      <c r="AH41" s="67" t="str">
        <f>F39</f>
        <v>Pologne</v>
      </c>
      <c r="AI41" s="67">
        <f>(AK41*10000000000)+((AR41+AX41+BF41)*100000)+(AQ41*1000)+(AO41*10)-AF41</f>
        <v>40000000027</v>
      </c>
      <c r="AJ41" s="67">
        <f>B39+M40+M43</f>
        <v>3</v>
      </c>
      <c r="AK41" s="67">
        <f>(3*AL41)+AM41</f>
        <v>4</v>
      </c>
      <c r="AL41" s="67">
        <f>C39+N41+N43</f>
        <v>1</v>
      </c>
      <c r="AM41" s="67">
        <f>D39+O41+O43</f>
        <v>1</v>
      </c>
      <c r="AN41" s="67">
        <f>E39+P41+P43</f>
        <v>1</v>
      </c>
      <c r="AO41" s="67">
        <f>G39+H41+H43</f>
        <v>3</v>
      </c>
      <c r="AP41" s="67">
        <f>H39+G41+G43</f>
        <v>3</v>
      </c>
      <c r="AQ41" s="67">
        <f>AO41-AP41</f>
        <v>0</v>
      </c>
      <c r="AR41" s="108">
        <f>IF(AND(AS41&lt;&gt;"",COUNTIF(AT41:AW41,AS41)=1),1000,0)</f>
        <v>0</v>
      </c>
      <c r="AS41" s="68">
        <f>IF(COUNTIF(AK39:AK42,AK41)=2,IF(AK41=AK39,AF39,IF(AK41=AK40,AF40,IF(AK41=AK42,AF42,""))),"")</f>
        <v>4</v>
      </c>
      <c r="AT41" s="68" t="str">
        <f>IF(H41&gt;G41,1,"")</f>
        <v/>
      </c>
      <c r="AU41" s="68">
        <f>IF(H43&gt;G43,2,"")</f>
        <v>2</v>
      </c>
      <c r="AV41" s="109"/>
      <c r="AW41" s="110" t="str">
        <f>IF(G39&gt;H39,4,"")</f>
        <v/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74" t="str">
        <f>F39</f>
        <v>Pologne</v>
      </c>
      <c r="BI41" s="275"/>
      <c r="BJ41" s="200">
        <v>1.2</v>
      </c>
      <c r="BK41" s="218"/>
    </row>
    <row r="42" spans="1:63" s="128" customFormat="1" ht="15.75" thickBot="1" x14ac:dyDescent="0.25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1</v>
      </c>
      <c r="H42" s="156">
        <v>4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Ukraine</v>
      </c>
      <c r="V42" s="91">
        <f>VLOOKUP(R42,AG39:AQ42,5,FALSE)</f>
        <v>0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0</v>
      </c>
      <c r="Z42" s="93">
        <f>VLOOKUP(R42,AG39:AQ42,8,FALSE)</f>
        <v>3</v>
      </c>
      <c r="AA42" s="93">
        <f>VLOOKUP(R42,AG39:AQ42,9,FALSE)</f>
        <v>3</v>
      </c>
      <c r="AB42" s="93">
        <f>VLOOKUP(R42,AG39:AQ42,10,FALSE)</f>
        <v>7</v>
      </c>
      <c r="AC42" s="94">
        <f>VLOOKUP(R42,AG39:AQ42,11,FALSE)</f>
        <v>-4</v>
      </c>
      <c r="AD42" s="217"/>
      <c r="AE42" s="217"/>
      <c r="AF42" s="77">
        <v>4</v>
      </c>
      <c r="AG42" s="78">
        <f>RANK(AI42,AI39:AI42)</f>
        <v>3</v>
      </c>
      <c r="AH42" s="78" t="str">
        <f>I39</f>
        <v>Irlande du Nord</v>
      </c>
      <c r="AI42" s="67">
        <f>(AK42*10000000000)+((AR42+AX42+BF42)*100000)+(AQ42*1000)+(AO42*10)-AF42</f>
        <v>39999998036</v>
      </c>
      <c r="AJ42" s="78">
        <f>M39+B41+B42</f>
        <v>3</v>
      </c>
      <c r="AK42" s="78">
        <f>(3*AL42)+AM42</f>
        <v>4</v>
      </c>
      <c r="AL42" s="78">
        <f>N39+N40+C42</f>
        <v>1</v>
      </c>
      <c r="AM42" s="78">
        <f>O39+O40+D42</f>
        <v>1</v>
      </c>
      <c r="AN42" s="78">
        <f>P39+P40+E42</f>
        <v>1</v>
      </c>
      <c r="AO42" s="78">
        <f>H39+H40+G42</f>
        <v>4</v>
      </c>
      <c r="AP42" s="78">
        <f>G39+G40+H42</f>
        <v>6</v>
      </c>
      <c r="AQ42" s="78">
        <f>AO42-AP42</f>
        <v>-2</v>
      </c>
      <c r="AR42" s="111">
        <f>IF(AND(AS42&lt;&gt;"",COUNTIF(AT42:AW42,AS42)=1),1000,0)</f>
        <v>0</v>
      </c>
      <c r="AS42" s="112">
        <f>IF(COUNTIF(AK39:AK42,AK42)=2,IF(AK42=AK39,AF39,IF(AK42=AK40,AF40,IF(AK42=AK41,AF41,""))),"")</f>
        <v>3</v>
      </c>
      <c r="AT42" s="112" t="str">
        <f>IF(G42&gt;H42,1,"")</f>
        <v/>
      </c>
      <c r="AU42" s="112">
        <f>IF(H40&gt;G40,2,"")</f>
        <v>2</v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74" t="str">
        <f>I39</f>
        <v>Irlande du Nord</v>
      </c>
      <c r="BI42" s="275"/>
      <c r="BJ42" s="200">
        <v>2.8</v>
      </c>
      <c r="BK42" s="218"/>
    </row>
    <row r="43" spans="1:63" s="128" customFormat="1" ht="15.75" thickBot="1" x14ac:dyDescent="0.25">
      <c r="A43" s="217"/>
      <c r="B43" s="66">
        <f t="shared" si="16"/>
        <v>1</v>
      </c>
      <c r="C43" s="66">
        <f t="shared" si="17"/>
        <v>0</v>
      </c>
      <c r="D43" s="66">
        <f t="shared" si="18"/>
        <v>0</v>
      </c>
      <c r="E43" s="66">
        <f t="shared" si="19"/>
        <v>1</v>
      </c>
      <c r="F43" s="209" t="s">
        <v>103</v>
      </c>
      <c r="G43" s="156">
        <v>1</v>
      </c>
      <c r="H43" s="156">
        <v>2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1</v>
      </c>
      <c r="O43" s="66">
        <f t="shared" si="22"/>
        <v>0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2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2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 x14ac:dyDescent="0.25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 x14ac:dyDescent="0.25">
      <c r="A47" s="217"/>
      <c r="B47" s="65"/>
      <c r="C47" s="65"/>
      <c r="D47" s="65"/>
      <c r="E47" s="65"/>
      <c r="F47" s="269" t="s">
        <v>46</v>
      </c>
      <c r="G47" s="270"/>
      <c r="H47" s="270"/>
      <c r="I47" s="271"/>
      <c r="J47" s="269" t="s">
        <v>71</v>
      </c>
      <c r="K47" s="270"/>
      <c r="L47" s="271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25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 x14ac:dyDescent="0.25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2</v>
      </c>
      <c r="H49" s="156">
        <v>1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9" t="s">
        <v>72</v>
      </c>
      <c r="BI49" s="270"/>
      <c r="BJ49" s="271"/>
      <c r="BK49" s="218"/>
    </row>
    <row r="50" spans="1:63" s="128" customFormat="1" ht="15.75" thickBot="1" x14ac:dyDescent="0.25">
      <c r="A50" s="217"/>
      <c r="B50" s="66">
        <f t="shared" si="24"/>
        <v>1</v>
      </c>
      <c r="C50" s="66">
        <f t="shared" si="25"/>
        <v>0</v>
      </c>
      <c r="D50" s="66">
        <f t="shared" si="26"/>
        <v>1</v>
      </c>
      <c r="E50" s="66">
        <f t="shared" si="27"/>
        <v>0</v>
      </c>
      <c r="F50" s="208" t="s">
        <v>107</v>
      </c>
      <c r="G50" s="156">
        <v>2</v>
      </c>
      <c r="H50" s="156">
        <v>2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0</v>
      </c>
      <c r="O50" s="66">
        <f t="shared" si="30"/>
        <v>1</v>
      </c>
      <c r="P50" s="66">
        <f t="shared" si="31"/>
        <v>0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6</v>
      </c>
      <c r="W50" s="74">
        <f>VLOOKUP(R50,AG50:AQ53,4,FALSE)</f>
        <v>3</v>
      </c>
      <c r="X50" s="74">
        <f>VLOOKUP(R50,AG50:AQ53,6,FALSE)</f>
        <v>2</v>
      </c>
      <c r="Y50" s="74">
        <f>VLOOKUP(R50,AG50:AQ53,7,FALSE)</f>
        <v>0</v>
      </c>
      <c r="Z50" s="74">
        <f>VLOOKUP(R50,AG50:AQ53,8,FALSE)</f>
        <v>1</v>
      </c>
      <c r="AA50" s="74">
        <f>VLOOKUP(R50,AG50:AQ53,9,FALSE)</f>
        <v>5</v>
      </c>
      <c r="AB50" s="74">
        <f>VLOOKUP(R50,AG50:AQ53,10,FALSE)</f>
        <v>5</v>
      </c>
      <c r="AC50" s="75">
        <f>VLOOKUP(R50,AG50:AQ53,11,FALSE)</f>
        <v>0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60000000049</v>
      </c>
      <c r="AJ50" s="67">
        <f>B49+B51+M53</f>
        <v>3</v>
      </c>
      <c r="AK50" s="67">
        <f>(3*AL50)+AM50</f>
        <v>6</v>
      </c>
      <c r="AL50" s="67">
        <f>C49+C52+N53</f>
        <v>2</v>
      </c>
      <c r="AM50" s="67">
        <f>D49+D52+O53</f>
        <v>0</v>
      </c>
      <c r="AN50" s="67">
        <f>E49+E52+P53</f>
        <v>1</v>
      </c>
      <c r="AO50" s="67">
        <f>G49+G52+H53</f>
        <v>5</v>
      </c>
      <c r="AP50" s="67">
        <f>H49+H52+G53</f>
        <v>5</v>
      </c>
      <c r="AQ50" s="67">
        <f>AO50-AP50</f>
        <v>0</v>
      </c>
      <c r="AR50" s="108">
        <f>IF(AND(AS50&lt;&gt;"",COUNTIF(AT50:AW50,AS50)=1),1000,0)</f>
        <v>0</v>
      </c>
      <c r="AS50" s="68" t="str">
        <f>IF(COUNTIF(AK50:AK53,AK50)=2,IF(AK50=AK51,AF51,IF(AK50=AK52,AF52,IF(AK50=AK53,AF53,""))),"")</f>
        <v/>
      </c>
      <c r="AT50" s="109"/>
      <c r="AU50" s="68">
        <f>IF(G49&gt;H49,2,"")</f>
        <v>2</v>
      </c>
      <c r="AV50" s="68" t="str">
        <f>IF(G52&gt;H52,3,"")</f>
        <v/>
      </c>
      <c r="AW50" s="110">
        <f>IF(H53&gt;G53,4,"")</f>
        <v>4</v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74" t="str">
        <f>F49</f>
        <v>Espagne</v>
      </c>
      <c r="BI50" s="275"/>
      <c r="BJ50" s="200">
        <v>1</v>
      </c>
      <c r="BK50" s="218"/>
    </row>
    <row r="51" spans="1:63" s="128" customFormat="1" ht="15.75" thickBot="1" x14ac:dyDescent="0.25">
      <c r="A51" s="217"/>
      <c r="B51" s="66">
        <f t="shared" si="24"/>
        <v>1</v>
      </c>
      <c r="C51" s="66">
        <f t="shared" si="25"/>
        <v>0</v>
      </c>
      <c r="D51" s="66">
        <f t="shared" si="26"/>
        <v>1</v>
      </c>
      <c r="E51" s="66">
        <f t="shared" si="27"/>
        <v>0</v>
      </c>
      <c r="F51" s="208" t="s">
        <v>106</v>
      </c>
      <c r="G51" s="156">
        <v>1</v>
      </c>
      <c r="H51" s="156">
        <v>1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0</v>
      </c>
      <c r="O51" s="66">
        <f t="shared" si="30"/>
        <v>1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Turquie</v>
      </c>
      <c r="V51" s="83">
        <f>VLOOKUP(R51,AG50:AQ53,5,FALSE)</f>
        <v>5</v>
      </c>
      <c r="W51" s="85">
        <f>VLOOKUP(R51,AG50:AQ53,4,FALSE)</f>
        <v>3</v>
      </c>
      <c r="X51" s="85">
        <f>VLOOKUP(R51,AG50:AQ53,6,FALSE)</f>
        <v>1</v>
      </c>
      <c r="Y51" s="85">
        <f>VLOOKUP(R51,AG50:AQ53,7,FALSE)</f>
        <v>2</v>
      </c>
      <c r="Z51" s="85">
        <f>VLOOKUP(R51,AG50:AQ53,8,FALSE)</f>
        <v>0</v>
      </c>
      <c r="AA51" s="85">
        <f>VLOOKUP(R51,AG50:AQ53,9,FALSE)</f>
        <v>5</v>
      </c>
      <c r="AB51" s="85">
        <f>VLOOKUP(R51,AG50:AQ53,10,FALSE)</f>
        <v>3</v>
      </c>
      <c r="AC51" s="86">
        <f>VLOOKUP(R51,AG50:AQ53,11,FALSE)</f>
        <v>2</v>
      </c>
      <c r="AD51" s="217"/>
      <c r="AE51" s="217"/>
      <c r="AF51" s="76">
        <v>2</v>
      </c>
      <c r="AG51" s="67">
        <f>RANK(AI51,AI50:AI53)</f>
        <v>4</v>
      </c>
      <c r="AH51" s="67" t="str">
        <f>I49</f>
        <v>Rép. Tchèque</v>
      </c>
      <c r="AI51" s="67">
        <f>(AK51*10000000000)+((AR51+AX51+BF51)*100000)+(AQ51*1000)+(AO51*10)-AF51</f>
        <v>19999999028</v>
      </c>
      <c r="AJ51" s="67">
        <f>M49+M52+B54</f>
        <v>3</v>
      </c>
      <c r="AK51" s="67">
        <f>(3*AL51)+AM51</f>
        <v>2</v>
      </c>
      <c r="AL51" s="67">
        <f>N49+C51+C54</f>
        <v>0</v>
      </c>
      <c r="AM51" s="67">
        <f>O49+D51+D54</f>
        <v>2</v>
      </c>
      <c r="AN51" s="67">
        <f>P49+E51+E54</f>
        <v>1</v>
      </c>
      <c r="AO51" s="67">
        <f>H49+G51+G54</f>
        <v>3</v>
      </c>
      <c r="AP51" s="67">
        <f>G49+H51+H54</f>
        <v>4</v>
      </c>
      <c r="AQ51" s="67">
        <f>AO51-AP51</f>
        <v>-1</v>
      </c>
      <c r="AR51" s="108">
        <f>IF(AND(AS51&lt;&gt;"",COUNTIF(AT51:AW51,AS51)=1),1000,0)</f>
        <v>0</v>
      </c>
      <c r="AS51" s="68">
        <f>IF(COUNTIF(AK50:AK53,AK51)=2,IF(AK51=AK50,AF50,IF(AK51=AK52,AF52,IF(AK51=AK53,AF53,""))),"")</f>
        <v>4</v>
      </c>
      <c r="AT51" s="68" t="str">
        <f>IF(H49&gt;G49,1,"")</f>
        <v/>
      </c>
      <c r="AU51" s="109"/>
      <c r="AV51" s="68" t="str">
        <f>IF(G54&gt;H54,3,"")</f>
        <v/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74" t="str">
        <f>I49</f>
        <v>Rép. Tchèque</v>
      </c>
      <c r="BI51" s="275"/>
      <c r="BJ51" s="200">
        <v>1.8</v>
      </c>
      <c r="BK51" s="218"/>
    </row>
    <row r="52" spans="1:63" s="128" customFormat="1" ht="15.75" thickBot="1" x14ac:dyDescent="0.25">
      <c r="A52" s="217"/>
      <c r="B52" s="66">
        <f t="shared" si="24"/>
        <v>1</v>
      </c>
      <c r="C52" s="66">
        <f t="shared" si="25"/>
        <v>0</v>
      </c>
      <c r="D52" s="66">
        <f t="shared" si="26"/>
        <v>0</v>
      </c>
      <c r="E52" s="66">
        <f t="shared" si="27"/>
        <v>1</v>
      </c>
      <c r="F52" s="208" t="s">
        <v>5</v>
      </c>
      <c r="G52" s="156">
        <v>0</v>
      </c>
      <c r="H52" s="156">
        <v>2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1</v>
      </c>
      <c r="O52" s="66">
        <f t="shared" si="30"/>
        <v>0</v>
      </c>
      <c r="P52" s="66">
        <f t="shared" si="31"/>
        <v>0</v>
      </c>
      <c r="Q52" s="221"/>
      <c r="R52" s="69">
        <v>3</v>
      </c>
      <c r="S52" s="69"/>
      <c r="T52" s="87">
        <v>3</v>
      </c>
      <c r="U52" s="88" t="str">
        <f>VLOOKUP(R52,AG50:AQ53,2,FALSE)</f>
        <v>Croatie</v>
      </c>
      <c r="V52" s="87">
        <f>VLOOKUP(R52,AG50:AQ53,5,FALSE)</f>
        <v>2</v>
      </c>
      <c r="W52" s="89">
        <f>VLOOKUP(R52,AG50:AQ53,4,FALSE)</f>
        <v>3</v>
      </c>
      <c r="X52" s="89">
        <f>VLOOKUP(R52,AG50:AQ53,6,FALSE)</f>
        <v>0</v>
      </c>
      <c r="Y52" s="89">
        <f>VLOOKUP(R52,AG50:AQ53,7,FALSE)</f>
        <v>2</v>
      </c>
      <c r="Z52" s="89">
        <f>VLOOKUP(R52,AG50:AQ53,8,FALSE)</f>
        <v>1</v>
      </c>
      <c r="AA52" s="89">
        <f>VLOOKUP(R52,AG50:AQ53,9,FALSE)</f>
        <v>5</v>
      </c>
      <c r="AB52" s="89">
        <f>VLOOKUP(R52,AG50:AQ53,10,FALSE)</f>
        <v>6</v>
      </c>
      <c r="AC52" s="90">
        <f>VLOOKUP(R52,AG50:AQ53,11,FALSE)</f>
        <v>-1</v>
      </c>
      <c r="AD52" s="217"/>
      <c r="AE52" s="217"/>
      <c r="AF52" s="76">
        <v>3</v>
      </c>
      <c r="AG52" s="67">
        <f>RANK(AI52,AI50:AI53)</f>
        <v>2</v>
      </c>
      <c r="AH52" s="67" t="str">
        <f>F50</f>
        <v>Turquie</v>
      </c>
      <c r="AI52" s="67">
        <f>(AK52*10000000000)+((AR52+AX52+BF52)*100000)+(AQ52*1000)+(AO52*10)-AF52</f>
        <v>50000002047</v>
      </c>
      <c r="AJ52" s="67">
        <f>B50+M51+M54</f>
        <v>3</v>
      </c>
      <c r="AK52" s="67">
        <f>(3*AL52)+AM52</f>
        <v>5</v>
      </c>
      <c r="AL52" s="67">
        <f>C50+N52+N54</f>
        <v>1</v>
      </c>
      <c r="AM52" s="67">
        <f>D50+O52+O54</f>
        <v>2</v>
      </c>
      <c r="AN52" s="67">
        <f>E50+P52+P54</f>
        <v>0</v>
      </c>
      <c r="AO52" s="67">
        <f>G50+H52+H54</f>
        <v>5</v>
      </c>
      <c r="AP52" s="67">
        <f>H50+G52+G54</f>
        <v>3</v>
      </c>
      <c r="AQ52" s="67">
        <f>AO52-AP52</f>
        <v>2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>
        <f>IF(H52&gt;G52,1,"")</f>
        <v>1</v>
      </c>
      <c r="AU52" s="68" t="str">
        <f>IF(H54&gt;G54,2,"")</f>
        <v/>
      </c>
      <c r="AV52" s="109"/>
      <c r="AW52" s="110" t="str">
        <f>IF(G50&gt;H50,4,"")</f>
        <v/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74" t="str">
        <f>F50</f>
        <v>Turquie</v>
      </c>
      <c r="BI52" s="275"/>
      <c r="BJ52" s="200">
        <v>1.8</v>
      </c>
      <c r="BK52" s="218"/>
    </row>
    <row r="53" spans="1:63" s="128" customFormat="1" ht="15.75" thickBot="1" x14ac:dyDescent="0.25">
      <c r="A53" s="217"/>
      <c r="B53" s="66">
        <f t="shared" si="24"/>
        <v>1</v>
      </c>
      <c r="C53" s="66">
        <f t="shared" si="25"/>
        <v>0</v>
      </c>
      <c r="D53" s="66">
        <f t="shared" si="26"/>
        <v>0</v>
      </c>
      <c r="E53" s="66">
        <f t="shared" si="27"/>
        <v>1</v>
      </c>
      <c r="F53" s="208" t="s">
        <v>11</v>
      </c>
      <c r="G53" s="156">
        <v>2</v>
      </c>
      <c r="H53" s="156">
        <v>3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1</v>
      </c>
      <c r="O53" s="66">
        <f t="shared" si="30"/>
        <v>0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Rép. Tchèque</v>
      </c>
      <c r="V53" s="91">
        <f>VLOOKUP(R53,AG50:AQ53,5,FALSE)</f>
        <v>2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2</v>
      </c>
      <c r="Z53" s="93">
        <f>VLOOKUP(R53,AG50:AQ53,8,FALSE)</f>
        <v>1</v>
      </c>
      <c r="AA53" s="93">
        <f>VLOOKUP(R53,AG50:AQ53,9,FALSE)</f>
        <v>3</v>
      </c>
      <c r="AB53" s="93">
        <f>VLOOKUP(R53,AG50:AQ53,10,FALSE)</f>
        <v>4</v>
      </c>
      <c r="AC53" s="94">
        <f>VLOOKUP(R53,AG50:AQ53,11,FALSE)</f>
        <v>-1</v>
      </c>
      <c r="AD53" s="217"/>
      <c r="AE53" s="217"/>
      <c r="AF53" s="77">
        <v>4</v>
      </c>
      <c r="AG53" s="78">
        <f>RANK(AI53,AI50:AI53)</f>
        <v>3</v>
      </c>
      <c r="AH53" s="78" t="str">
        <f>I50</f>
        <v>Croatie</v>
      </c>
      <c r="AI53" s="67">
        <f>(AK53*10000000000)+((AR53+AX53+BF53)*100000)+(AQ53*1000)+(AO53*10)-AF53</f>
        <v>19999999046</v>
      </c>
      <c r="AJ53" s="78">
        <f>M50+B52+B53</f>
        <v>3</v>
      </c>
      <c r="AK53" s="78">
        <f>(3*AL53)+AM53</f>
        <v>2</v>
      </c>
      <c r="AL53" s="78">
        <f>N50+N51+C53</f>
        <v>0</v>
      </c>
      <c r="AM53" s="78">
        <f>O50+O51+D53</f>
        <v>2</v>
      </c>
      <c r="AN53" s="78">
        <f>P50+P51+E53</f>
        <v>1</v>
      </c>
      <c r="AO53" s="78">
        <f>H50+H51+G53</f>
        <v>5</v>
      </c>
      <c r="AP53" s="78">
        <f>G50+G51+H53</f>
        <v>6</v>
      </c>
      <c r="AQ53" s="78">
        <f>AO53-AP53</f>
        <v>-1</v>
      </c>
      <c r="AR53" s="111">
        <f>IF(AND(AS53&lt;&gt;"",COUNTIF(AT53:AW53,AS53)=1),1000,0)</f>
        <v>0</v>
      </c>
      <c r="AS53" s="112">
        <f>IF(COUNTIF(AK50:AK53,AK53)=2,IF(AK53=AK50,AF50,IF(AK53=AK51,AF51,IF(AK53=AK52,AF52,""))),"")</f>
        <v>2</v>
      </c>
      <c r="AT53" s="112" t="str">
        <f>IF(G53&gt;H53,1,"")</f>
        <v/>
      </c>
      <c r="AU53" s="112" t="str">
        <f>IF(H51&gt;G51,2,"")</f>
        <v/>
      </c>
      <c r="AV53" s="112" t="str">
        <f>IF(H50&gt;G50,3,"")</f>
        <v/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74" t="str">
        <f>I50</f>
        <v>Croatie</v>
      </c>
      <c r="BI53" s="275"/>
      <c r="BJ53" s="200">
        <v>1.3</v>
      </c>
      <c r="BK53" s="218"/>
    </row>
    <row r="54" spans="1:63" s="128" customFormat="1" ht="15.75" thickBot="1" x14ac:dyDescent="0.25">
      <c r="A54" s="217"/>
      <c r="B54" s="66">
        <f t="shared" si="24"/>
        <v>1</v>
      </c>
      <c r="C54" s="66">
        <f t="shared" si="25"/>
        <v>0</v>
      </c>
      <c r="D54" s="66">
        <f t="shared" si="26"/>
        <v>1</v>
      </c>
      <c r="E54" s="66">
        <f t="shared" si="27"/>
        <v>0</v>
      </c>
      <c r="F54" s="209" t="s">
        <v>106</v>
      </c>
      <c r="G54" s="156">
        <v>1</v>
      </c>
      <c r="H54" s="156">
        <v>1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0</v>
      </c>
      <c r="O54" s="66">
        <f t="shared" si="30"/>
        <v>1</v>
      </c>
      <c r="P54" s="66">
        <f t="shared" si="31"/>
        <v>0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2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2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 x14ac:dyDescent="0.25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 x14ac:dyDescent="0.25">
      <c r="A58" s="217"/>
      <c r="B58" s="65"/>
      <c r="C58" s="65"/>
      <c r="D58" s="65"/>
      <c r="E58" s="65"/>
      <c r="F58" s="269" t="s">
        <v>54</v>
      </c>
      <c r="G58" s="270"/>
      <c r="H58" s="270"/>
      <c r="I58" s="271"/>
      <c r="J58" s="269" t="s">
        <v>71</v>
      </c>
      <c r="K58" s="270"/>
      <c r="L58" s="271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25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 x14ac:dyDescent="0.25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0</v>
      </c>
      <c r="D60" s="66">
        <f t="shared" ref="D60:D65" si="34">IF(AND(G60=H60,G60&lt;&gt;"",H60&lt;&gt;""),1,0)</f>
        <v>1</v>
      </c>
      <c r="E60" s="66">
        <f t="shared" ref="E60:E65" si="35">IF(AND(G60&lt;H60,G60&lt;&gt;"",H60&lt;&gt;""),1,0)</f>
        <v>0</v>
      </c>
      <c r="F60" s="207" t="s">
        <v>57</v>
      </c>
      <c r="G60" s="156">
        <v>2</v>
      </c>
      <c r="H60" s="156">
        <v>2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0</v>
      </c>
      <c r="O60" s="66">
        <f t="shared" ref="O60:O65" si="38">IF(AND(G60=H60,G60&lt;&gt;"",H60&lt;&gt;""),1,0)</f>
        <v>1</v>
      </c>
      <c r="P60" s="66">
        <f t="shared" ref="P60:P65" si="39">IF(AND(G60&gt;H60,G60&lt;&gt;"",H60&lt;&gt;""),1,0)</f>
        <v>0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9" t="s">
        <v>72</v>
      </c>
      <c r="BI60" s="270"/>
      <c r="BJ60" s="271"/>
      <c r="BK60" s="218"/>
    </row>
    <row r="61" spans="1:63" s="128" customFormat="1" ht="15.75" thickBot="1" x14ac:dyDescent="0.25">
      <c r="A61" s="217"/>
      <c r="B61" s="66">
        <f t="shared" si="32"/>
        <v>1</v>
      </c>
      <c r="C61" s="66">
        <f t="shared" si="33"/>
        <v>0</v>
      </c>
      <c r="D61" s="66">
        <f t="shared" si="34"/>
        <v>0</v>
      </c>
      <c r="E61" s="66">
        <f t="shared" si="35"/>
        <v>1</v>
      </c>
      <c r="F61" s="208" t="s">
        <v>108</v>
      </c>
      <c r="G61" s="156">
        <v>1</v>
      </c>
      <c r="H61" s="156">
        <v>2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1</v>
      </c>
      <c r="O61" s="66">
        <f t="shared" si="38"/>
        <v>0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Italie</v>
      </c>
      <c r="V61" s="72">
        <f>VLOOKUP(R61,AG61:AQ64,5,FALSE)</f>
        <v>7</v>
      </c>
      <c r="W61" s="74">
        <f>VLOOKUP(R61,AG61:AQ64,4,FALSE)</f>
        <v>3</v>
      </c>
      <c r="X61" s="74">
        <f>VLOOKUP(R61,AG61:AQ64,6,FALSE)</f>
        <v>2</v>
      </c>
      <c r="Y61" s="74">
        <f>VLOOKUP(R61,AG61:AQ64,7,FALSE)</f>
        <v>1</v>
      </c>
      <c r="Z61" s="74">
        <f>VLOOKUP(R61,AG61:AQ64,8,FALSE)</f>
        <v>0</v>
      </c>
      <c r="AA61" s="74">
        <f>VLOOKUP(R61,AG61:AQ64,9,FALSE)</f>
        <v>6</v>
      </c>
      <c r="AB61" s="74">
        <f>VLOOKUP(R61,AG61:AQ64,10,FALSE)</f>
        <v>3</v>
      </c>
      <c r="AC61" s="75">
        <f>VLOOKUP(R61,AG61:AQ64,11,FALSE)</f>
        <v>3</v>
      </c>
      <c r="AD61" s="217"/>
      <c r="AE61" s="217"/>
      <c r="AF61" s="76">
        <v>1</v>
      </c>
      <c r="AG61" s="67">
        <f>RANK(AI61,AI61:AI64)</f>
        <v>2</v>
      </c>
      <c r="AH61" s="67" t="str">
        <f>F60</f>
        <v>Belgique</v>
      </c>
      <c r="AI61" s="67">
        <f>(AK61*10000000000)+((AR61+AX61+BF61)*100000)+(AQ61*1000)+(AO61*10)-AF61</f>
        <v>50000002059</v>
      </c>
      <c r="AJ61" s="67">
        <f>B60+B62+M64</f>
        <v>3</v>
      </c>
      <c r="AK61" s="67">
        <f>(3*AL61)+AM61</f>
        <v>5</v>
      </c>
      <c r="AL61" s="67">
        <f>C60+C63+N64</f>
        <v>1</v>
      </c>
      <c r="AM61" s="67">
        <f>D60+D63+O64</f>
        <v>2</v>
      </c>
      <c r="AN61" s="67">
        <f>E60+E63+P64</f>
        <v>0</v>
      </c>
      <c r="AO61" s="67">
        <f>G60+G63+H64</f>
        <v>6</v>
      </c>
      <c r="AP61" s="67">
        <f>H60+H63+G64</f>
        <v>4</v>
      </c>
      <c r="AQ61" s="67">
        <f>AO61-AP61</f>
        <v>2</v>
      </c>
      <c r="AR61" s="108">
        <f>IF(AND(AS61&lt;&gt;"",COUNTIF(AT61:AW61,AS61)=1),1000,0)</f>
        <v>0</v>
      </c>
      <c r="AS61" s="68" t="str">
        <f>IF(COUNTIF(AK61:AK64,AK61)=2,IF(AK61=AK62,AF62,IF(AK61=AK63,AF63,IF(AK61=AK64,AF64,""))),"")</f>
        <v/>
      </c>
      <c r="AT61" s="109"/>
      <c r="AU61" s="68" t="str">
        <f>IF(G60&gt;H60,2,"")</f>
        <v/>
      </c>
      <c r="AV61" s="68">
        <f>IF(G63&gt;H63,3,"")</f>
        <v>3</v>
      </c>
      <c r="AW61" s="110" t="str">
        <f>IF(H64&gt;G64,4,"")</f>
        <v/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74" t="str">
        <f>F60</f>
        <v>Belgique</v>
      </c>
      <c r="BI61" s="275"/>
      <c r="BJ61" s="200">
        <v>1.1000000000000001</v>
      </c>
      <c r="BK61" s="218"/>
    </row>
    <row r="62" spans="1:63" s="128" customFormat="1" ht="15.75" thickBot="1" x14ac:dyDescent="0.25">
      <c r="A62" s="217"/>
      <c r="B62" s="66">
        <f t="shared" si="32"/>
        <v>1</v>
      </c>
      <c r="C62" s="66">
        <f t="shared" si="33"/>
        <v>1</v>
      </c>
      <c r="D62" s="66">
        <f t="shared" si="34"/>
        <v>0</v>
      </c>
      <c r="E62" s="66">
        <f t="shared" si="35"/>
        <v>0</v>
      </c>
      <c r="F62" s="208" t="s">
        <v>3</v>
      </c>
      <c r="G62" s="156">
        <v>2</v>
      </c>
      <c r="H62" s="156">
        <v>0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0</v>
      </c>
      <c r="O62" s="66">
        <f t="shared" si="38"/>
        <v>0</v>
      </c>
      <c r="P62" s="66">
        <f t="shared" si="39"/>
        <v>1</v>
      </c>
      <c r="Q62" s="221"/>
      <c r="R62" s="69">
        <v>2</v>
      </c>
      <c r="S62" s="69"/>
      <c r="T62" s="83">
        <v>2</v>
      </c>
      <c r="U62" s="84" t="str">
        <f>VLOOKUP(R62,AG61:AQ64,2,FALSE)</f>
        <v>Belgique</v>
      </c>
      <c r="V62" s="83">
        <f>VLOOKUP(R62,AG61:AQ64,5,FALSE)</f>
        <v>5</v>
      </c>
      <c r="W62" s="85">
        <f>VLOOKUP(R62,AG61:AQ64,4,FALSE)</f>
        <v>3</v>
      </c>
      <c r="X62" s="85">
        <f>VLOOKUP(R62,AG61:AQ64,6,FALSE)</f>
        <v>1</v>
      </c>
      <c r="Y62" s="85">
        <f>VLOOKUP(R62,AG61:AQ64,7,FALSE)</f>
        <v>2</v>
      </c>
      <c r="Z62" s="85">
        <f>VLOOKUP(R62,AG61:AQ64,8,FALSE)</f>
        <v>0</v>
      </c>
      <c r="AA62" s="85">
        <f>VLOOKUP(R62,AG61:AQ64,9,FALSE)</f>
        <v>6</v>
      </c>
      <c r="AB62" s="85">
        <f>VLOOKUP(R62,AG61:AQ64,10,FALSE)</f>
        <v>4</v>
      </c>
      <c r="AC62" s="86">
        <f>VLOOKUP(R62,AG61:AQ64,11,FALSE)</f>
        <v>2</v>
      </c>
      <c r="AD62" s="217"/>
      <c r="AE62" s="217"/>
      <c r="AF62" s="76">
        <v>2</v>
      </c>
      <c r="AG62" s="67">
        <f>RANK(AI62,AI61:AI64)</f>
        <v>1</v>
      </c>
      <c r="AH62" s="67" t="str">
        <f>I60</f>
        <v>Italie</v>
      </c>
      <c r="AI62" s="67">
        <f>(AK62*10000000000)+((AR62+AX62+BF62)*100000)+(AQ62*1000)+(AO62*10)-AF62</f>
        <v>70000003058</v>
      </c>
      <c r="AJ62" s="67">
        <f>M60+M63+B65</f>
        <v>3</v>
      </c>
      <c r="AK62" s="67">
        <f>(3*AL62)+AM62</f>
        <v>7</v>
      </c>
      <c r="AL62" s="67">
        <f>N60+C62+C65</f>
        <v>2</v>
      </c>
      <c r="AM62" s="67">
        <f>O60+D62+D65</f>
        <v>1</v>
      </c>
      <c r="AN62" s="67">
        <f>P60+E62+E65</f>
        <v>0</v>
      </c>
      <c r="AO62" s="67">
        <f>H60+G62+G65</f>
        <v>6</v>
      </c>
      <c r="AP62" s="67">
        <f>G60+H62+H65</f>
        <v>3</v>
      </c>
      <c r="AQ62" s="67">
        <f>AO62-AP62</f>
        <v>3</v>
      </c>
      <c r="AR62" s="108">
        <f>IF(AND(AS62&lt;&gt;"",COUNTIF(AT62:AW62,AS62)=1),1000,0)</f>
        <v>0</v>
      </c>
      <c r="AS62" s="68" t="str">
        <f>IF(COUNTIF(AK61:AK64,AK62)=2,IF(AK62=AK61,AF61,IF(AK62=AK63,AF63,IF(AK62=AK64,AF64,""))),"")</f>
        <v/>
      </c>
      <c r="AT62" s="68" t="str">
        <f>IF(H60&gt;G60,1,"")</f>
        <v/>
      </c>
      <c r="AU62" s="109"/>
      <c r="AV62" s="68">
        <f>IF(G65&gt;H65,3,"")</f>
        <v>3</v>
      </c>
      <c r="AW62" s="110">
        <f>IF(G62&gt;H62,4,"")</f>
        <v>4</v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74" t="str">
        <f>I60</f>
        <v>Italie</v>
      </c>
      <c r="BI62" s="275"/>
      <c r="BJ62" s="200">
        <v>1.1000000000000001</v>
      </c>
      <c r="BK62" s="218"/>
    </row>
    <row r="63" spans="1:63" s="128" customFormat="1" ht="15.75" thickBot="1" x14ac:dyDescent="0.25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3</v>
      </c>
      <c r="H63" s="156">
        <v>1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Suède</v>
      </c>
      <c r="V63" s="87">
        <f>VLOOKUP(R63,AG61:AQ64,5,FALSE)</f>
        <v>4</v>
      </c>
      <c r="W63" s="89">
        <f>VLOOKUP(R63,AG61:AQ64,4,FALSE)</f>
        <v>3</v>
      </c>
      <c r="X63" s="89">
        <f>VLOOKUP(R63,AG61:AQ64,6,FALSE)</f>
        <v>1</v>
      </c>
      <c r="Y63" s="89">
        <f>VLOOKUP(R63,AG61:AQ64,7,FALSE)</f>
        <v>1</v>
      </c>
      <c r="Z63" s="89">
        <f>VLOOKUP(R63,AG61:AQ64,8,FALSE)</f>
        <v>1</v>
      </c>
      <c r="AA63" s="89">
        <f>VLOOKUP(R63,AG61:AQ64,9,FALSE)</f>
        <v>3</v>
      </c>
      <c r="AB63" s="89">
        <f>VLOOKUP(R63,AG61:AQ64,10,FALSE)</f>
        <v>4</v>
      </c>
      <c r="AC63" s="90">
        <f>VLOOKUP(R63,AG61:AQ64,11,FALSE)</f>
        <v>-1</v>
      </c>
      <c r="AD63" s="217"/>
      <c r="AE63" s="217"/>
      <c r="AF63" s="76">
        <v>3</v>
      </c>
      <c r="AG63" s="67">
        <f>RANK(AI63,AI61:AI64)</f>
        <v>4</v>
      </c>
      <c r="AH63" s="67" t="str">
        <f>F61</f>
        <v>Irlande</v>
      </c>
      <c r="AI63" s="67">
        <f>(AK63*10000000000)+((AR63+AX63+BF63)*100000)+(AQ63*1000)+(AO63*10)-AF63</f>
        <v>-3973</v>
      </c>
      <c r="AJ63" s="67">
        <f>B61+M62+M65</f>
        <v>3</v>
      </c>
      <c r="AK63" s="67">
        <f>(3*AL63)+AM63</f>
        <v>0</v>
      </c>
      <c r="AL63" s="67">
        <f>C61+N63+N65</f>
        <v>0</v>
      </c>
      <c r="AM63" s="67">
        <f>D61+O63+O65</f>
        <v>0</v>
      </c>
      <c r="AN63" s="67">
        <f>E61+P63+P65</f>
        <v>3</v>
      </c>
      <c r="AO63" s="67">
        <f>G61+H63+H65</f>
        <v>3</v>
      </c>
      <c r="AP63" s="67">
        <f>H61+G63+G65</f>
        <v>7</v>
      </c>
      <c r="AQ63" s="67">
        <f>AO63-AP63</f>
        <v>-4</v>
      </c>
      <c r="AR63" s="108">
        <f>IF(AND(AS63&lt;&gt;"",COUNTIF(AT63:AW63,AS63)=1),1000,0)</f>
        <v>0</v>
      </c>
      <c r="AS63" s="68" t="str">
        <f>IF(COUNTIF(AK61:AK64,AK63)=2,IF(AK63=AK61,AF61,IF(AK63=AK62,AF62,IF(AK63=AK64,AF64,""))),"")</f>
        <v/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74" t="str">
        <f>F61</f>
        <v>Irlande</v>
      </c>
      <c r="BI63" s="275"/>
      <c r="BJ63" s="200">
        <v>2.1</v>
      </c>
      <c r="BK63" s="218"/>
    </row>
    <row r="64" spans="1:63" s="128" customFormat="1" ht="15.75" thickBot="1" x14ac:dyDescent="0.25">
      <c r="A64" s="217"/>
      <c r="B64" s="66">
        <f t="shared" si="32"/>
        <v>1</v>
      </c>
      <c r="C64" s="66">
        <f t="shared" si="33"/>
        <v>0</v>
      </c>
      <c r="D64" s="66">
        <f t="shared" si="34"/>
        <v>1</v>
      </c>
      <c r="E64" s="66">
        <f t="shared" si="35"/>
        <v>0</v>
      </c>
      <c r="F64" s="208" t="s">
        <v>109</v>
      </c>
      <c r="G64" s="156">
        <v>1</v>
      </c>
      <c r="H64" s="156">
        <v>1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0</v>
      </c>
      <c r="O64" s="66">
        <f t="shared" si="38"/>
        <v>1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Irlande</v>
      </c>
      <c r="V64" s="91">
        <f>VLOOKUP(R64,AG61:AQ64,5,FALSE)</f>
        <v>0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0</v>
      </c>
      <c r="Z64" s="93">
        <f>VLOOKUP(R64,AG61:AQ64,8,FALSE)</f>
        <v>3</v>
      </c>
      <c r="AA64" s="93">
        <f>VLOOKUP(R64,AG61:AQ64,9,FALSE)</f>
        <v>3</v>
      </c>
      <c r="AB64" s="93">
        <f>VLOOKUP(R64,AG61:AQ64,10,FALSE)</f>
        <v>7</v>
      </c>
      <c r="AC64" s="94">
        <f>VLOOKUP(R64,AG61:AQ64,11,FALSE)</f>
        <v>-4</v>
      </c>
      <c r="AD64" s="217"/>
      <c r="AE64" s="217"/>
      <c r="AF64" s="77">
        <v>4</v>
      </c>
      <c r="AG64" s="78">
        <f>RANK(AI64,AI61:AI64)</f>
        <v>3</v>
      </c>
      <c r="AH64" s="78" t="str">
        <f>I61</f>
        <v>Suède</v>
      </c>
      <c r="AI64" s="67">
        <f>(AK64*10000000000)+((AR64+AX64+BF64)*100000)+(AQ64*1000)+(AO64*10)-AF64</f>
        <v>39999999026</v>
      </c>
      <c r="AJ64" s="78">
        <f>M61+B63+B64</f>
        <v>3</v>
      </c>
      <c r="AK64" s="78">
        <f>(3*AL64)+AM64</f>
        <v>4</v>
      </c>
      <c r="AL64" s="78">
        <f>N61+N62+C64</f>
        <v>1</v>
      </c>
      <c r="AM64" s="78">
        <f>O61+O62+D64</f>
        <v>1</v>
      </c>
      <c r="AN64" s="78">
        <f>P61+P62+E64</f>
        <v>1</v>
      </c>
      <c r="AO64" s="78">
        <f>H61+H62+G64</f>
        <v>3</v>
      </c>
      <c r="AP64" s="78">
        <f>G61+G62+H64</f>
        <v>4</v>
      </c>
      <c r="AQ64" s="78">
        <f>AO64-AP64</f>
        <v>-1</v>
      </c>
      <c r="AR64" s="111">
        <f>IF(AND(AS64&lt;&gt;"",COUNTIF(AT64:AW64,AS64)=1),1000,0)</f>
        <v>0</v>
      </c>
      <c r="AS64" s="112" t="str">
        <f>IF(COUNTIF(AK61:AK64,AK64)=2,IF(AK64=AK61,AF61,IF(AK64=AK62,AF62,IF(AK64=AK63,AF63,""))),"")</f>
        <v/>
      </c>
      <c r="AT64" s="112" t="str">
        <f>IF(G64&gt;H64,1,"")</f>
        <v/>
      </c>
      <c r="AU64" s="112" t="str">
        <f>IF(H62&gt;G62,2,"")</f>
        <v/>
      </c>
      <c r="AV64" s="112">
        <f>IF(H61&gt;G61,3,"")</f>
        <v>3</v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74" t="str">
        <f>I61</f>
        <v>Suède</v>
      </c>
      <c r="BI64" s="275"/>
      <c r="BJ64" s="200">
        <v>1.6</v>
      </c>
      <c r="BK64" s="218"/>
    </row>
    <row r="65" spans="1:63" s="128" customFormat="1" ht="15.75" thickBot="1" x14ac:dyDescent="0.25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2</v>
      </c>
      <c r="H65" s="156">
        <v>1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2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2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 x14ac:dyDescent="0.25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 x14ac:dyDescent="0.25">
      <c r="A69" s="217"/>
      <c r="B69" s="65"/>
      <c r="C69" s="65"/>
      <c r="D69" s="65"/>
      <c r="E69" s="65"/>
      <c r="F69" s="269" t="s">
        <v>55</v>
      </c>
      <c r="G69" s="270"/>
      <c r="H69" s="270"/>
      <c r="I69" s="271"/>
      <c r="J69" s="269" t="s">
        <v>71</v>
      </c>
      <c r="K69" s="270"/>
      <c r="L69" s="271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25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 x14ac:dyDescent="0.25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3</v>
      </c>
      <c r="H71" s="156">
        <v>0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9" t="s">
        <v>72</v>
      </c>
      <c r="BI71" s="270"/>
      <c r="BJ71" s="271"/>
      <c r="BK71" s="218"/>
    </row>
    <row r="72" spans="1:63" s="128" customFormat="1" ht="15.75" thickBot="1" x14ac:dyDescent="0.25">
      <c r="A72" s="217"/>
      <c r="B72" s="66">
        <f t="shared" si="40"/>
        <v>1</v>
      </c>
      <c r="C72" s="66">
        <f t="shared" si="41"/>
        <v>0</v>
      </c>
      <c r="D72" s="66">
        <f t="shared" si="42"/>
        <v>1</v>
      </c>
      <c r="E72" s="66">
        <f t="shared" si="43"/>
        <v>0</v>
      </c>
      <c r="F72" s="208" t="s">
        <v>111</v>
      </c>
      <c r="G72" s="156">
        <v>2</v>
      </c>
      <c r="H72" s="156">
        <v>2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0</v>
      </c>
      <c r="O72" s="66">
        <f t="shared" si="46"/>
        <v>1</v>
      </c>
      <c r="P72" s="66">
        <f t="shared" si="47"/>
        <v>0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7</v>
      </c>
      <c r="W72" s="74">
        <f>VLOOKUP(R72,AG72:AQ75,4,FALSE)</f>
        <v>3</v>
      </c>
      <c r="X72" s="74">
        <f>VLOOKUP(R72,AG72:AQ75,6,FALSE)</f>
        <v>2</v>
      </c>
      <c r="Y72" s="74">
        <f>VLOOKUP(R72,AG72:AQ75,7,FALSE)</f>
        <v>1</v>
      </c>
      <c r="Z72" s="74">
        <f>VLOOKUP(R72,AG72:AQ75,8,FALSE)</f>
        <v>0</v>
      </c>
      <c r="AA72" s="74">
        <f>VLOOKUP(R72,AG72:AQ75,9,FALSE)</f>
        <v>6</v>
      </c>
      <c r="AB72" s="74">
        <f>VLOOKUP(R72,AG72:AQ75,10,FALSE)</f>
        <v>2</v>
      </c>
      <c r="AC72" s="75">
        <f>VLOOKUP(R72,AG72:AQ75,11,FALSE)</f>
        <v>4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70000004059</v>
      </c>
      <c r="AJ72" s="67">
        <f>B71+B73+M75</f>
        <v>3</v>
      </c>
      <c r="AK72" s="67">
        <f>(3*AL72)+AM72</f>
        <v>7</v>
      </c>
      <c r="AL72" s="67">
        <f>C71+C74+N75</f>
        <v>2</v>
      </c>
      <c r="AM72" s="67">
        <f>D71+D74+O75</f>
        <v>1</v>
      </c>
      <c r="AN72" s="67">
        <f>E71+E74+P75</f>
        <v>0</v>
      </c>
      <c r="AO72" s="67">
        <f>G71+G74+H75</f>
        <v>6</v>
      </c>
      <c r="AP72" s="67">
        <f>H71+H74+G75</f>
        <v>2</v>
      </c>
      <c r="AQ72" s="67">
        <f>AO72-AP72</f>
        <v>4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>
        <f>IF(G74&gt;H74,3,"")</f>
        <v>3</v>
      </c>
      <c r="AW72" s="110" t="str">
        <f>IF(H75&gt;G75,4,"")</f>
        <v/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74" t="str">
        <f>F71</f>
        <v>Portugal</v>
      </c>
      <c r="BI72" s="275"/>
      <c r="BJ72" s="200">
        <v>1</v>
      </c>
      <c r="BK72" s="218"/>
    </row>
    <row r="73" spans="1:63" s="128" customFormat="1" ht="15.75" thickBot="1" x14ac:dyDescent="0.25">
      <c r="A73" s="217"/>
      <c r="B73" s="66">
        <f t="shared" si="40"/>
        <v>1</v>
      </c>
      <c r="C73" s="66">
        <f t="shared" si="41"/>
        <v>0</v>
      </c>
      <c r="D73" s="66">
        <f t="shared" si="42"/>
        <v>0</v>
      </c>
      <c r="E73" s="66">
        <f t="shared" si="43"/>
        <v>1</v>
      </c>
      <c r="F73" s="208" t="s">
        <v>110</v>
      </c>
      <c r="G73" s="156">
        <v>1</v>
      </c>
      <c r="H73" s="156">
        <v>3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1</v>
      </c>
      <c r="O73" s="66">
        <f t="shared" si="46"/>
        <v>0</v>
      </c>
      <c r="P73" s="66">
        <f t="shared" si="47"/>
        <v>0</v>
      </c>
      <c r="Q73" s="221"/>
      <c r="R73" s="69">
        <v>2</v>
      </c>
      <c r="S73" s="69"/>
      <c r="T73" s="83">
        <v>2</v>
      </c>
      <c r="U73" s="84" t="str">
        <f>VLOOKUP(R73,AG72:AQ75,2,FALSE)</f>
        <v>Hongrie</v>
      </c>
      <c r="V73" s="83">
        <f>VLOOKUP(R73,AG72:AQ75,5,FALSE)</f>
        <v>5</v>
      </c>
      <c r="W73" s="85">
        <f>VLOOKUP(R73,AG72:AQ75,4,FALSE)</f>
        <v>3</v>
      </c>
      <c r="X73" s="85">
        <f>VLOOKUP(R73,AG72:AQ75,6,FALSE)</f>
        <v>1</v>
      </c>
      <c r="Y73" s="85">
        <f>VLOOKUP(R73,AG72:AQ75,7,FALSE)</f>
        <v>2</v>
      </c>
      <c r="Z73" s="85">
        <f>VLOOKUP(R73,AG72:AQ75,8,FALSE)</f>
        <v>0</v>
      </c>
      <c r="AA73" s="85">
        <f>VLOOKUP(R73,AG72:AQ75,9,FALSE)</f>
        <v>6</v>
      </c>
      <c r="AB73" s="85">
        <f>VLOOKUP(R73,AG72:AQ75,10,FALSE)</f>
        <v>4</v>
      </c>
      <c r="AC73" s="86">
        <f>VLOOKUP(R73,AG72:AQ75,11,FALSE)</f>
        <v>2</v>
      </c>
      <c r="AD73" s="217"/>
      <c r="AE73" s="217"/>
      <c r="AF73" s="76">
        <v>2</v>
      </c>
      <c r="AG73" s="67">
        <f>RANK(AI73,AI72:AI75)</f>
        <v>4</v>
      </c>
      <c r="AH73" s="67" t="str">
        <f>I71</f>
        <v>Islande</v>
      </c>
      <c r="AI73" s="67">
        <f>(AK73*10000000000)+((AR73+AX73+BF73)*100000)+(AQ73*1000)+(AO73*10)-AF73</f>
        <v>-7992</v>
      </c>
      <c r="AJ73" s="67">
        <f>M71+M74+B76</f>
        <v>3</v>
      </c>
      <c r="AK73" s="67">
        <f>(3*AL73)+AM73</f>
        <v>0</v>
      </c>
      <c r="AL73" s="67">
        <f>N71+C73+C76</f>
        <v>0</v>
      </c>
      <c r="AM73" s="67">
        <f>O71+D73+D76</f>
        <v>0</v>
      </c>
      <c r="AN73" s="67">
        <f>P71+E73+E76</f>
        <v>3</v>
      </c>
      <c r="AO73" s="67">
        <f>H71+G73+G76</f>
        <v>1</v>
      </c>
      <c r="AP73" s="67">
        <f>G71+H73+H76</f>
        <v>9</v>
      </c>
      <c r="AQ73" s="67">
        <f>AO73-AP73</f>
        <v>-8</v>
      </c>
      <c r="AR73" s="108">
        <f>IF(AND(AS73&lt;&gt;"",COUNTIF(AT73:AW73,AS73)=1),1000,0)</f>
        <v>0</v>
      </c>
      <c r="AS73" s="68" t="str">
        <f>IF(COUNTIF(AK72:AK75,AK73)=2,IF(AK73=AK72,AF72,IF(AK73=AK74,AF74,IF(AK73=AK75,AF75,""))),"")</f>
        <v/>
      </c>
      <c r="AT73" s="68" t="str">
        <f>IF(H71&gt;G71,1,"")</f>
        <v/>
      </c>
      <c r="AU73" s="109"/>
      <c r="AV73" s="68" t="str">
        <f>IF(G76&gt;H76,3,"")</f>
        <v/>
      </c>
      <c r="AW73" s="110" t="str">
        <f>IF(G73&gt;H73,4,"")</f>
        <v/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74" t="str">
        <f>I71</f>
        <v>Islande</v>
      </c>
      <c r="BI73" s="275"/>
      <c r="BJ73" s="200">
        <v>1.5</v>
      </c>
      <c r="BK73" s="218"/>
    </row>
    <row r="74" spans="1:63" s="128" customFormat="1" ht="15.75" thickBot="1" x14ac:dyDescent="0.25">
      <c r="A74" s="217"/>
      <c r="B74" s="66">
        <f t="shared" si="40"/>
        <v>1</v>
      </c>
      <c r="C74" s="66">
        <f t="shared" si="41"/>
        <v>1</v>
      </c>
      <c r="D74" s="66">
        <f t="shared" si="42"/>
        <v>0</v>
      </c>
      <c r="E74" s="66">
        <f t="shared" si="43"/>
        <v>0</v>
      </c>
      <c r="F74" s="208" t="s">
        <v>4</v>
      </c>
      <c r="G74" s="156">
        <v>2</v>
      </c>
      <c r="H74" s="156">
        <v>1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0</v>
      </c>
      <c r="P74" s="66">
        <f t="shared" si="47"/>
        <v>1</v>
      </c>
      <c r="Q74" s="221"/>
      <c r="R74" s="69">
        <v>3</v>
      </c>
      <c r="S74" s="69"/>
      <c r="T74" s="87">
        <v>3</v>
      </c>
      <c r="U74" s="88" t="str">
        <f>VLOOKUP(R74,AG72:AQ75,2,FALSE)</f>
        <v>Autriche</v>
      </c>
      <c r="V74" s="87">
        <f>VLOOKUP(R74,AG72:AQ75,5,FALSE)</f>
        <v>4</v>
      </c>
      <c r="W74" s="89">
        <f>VLOOKUP(R74,AG72:AQ75,4,FALSE)</f>
        <v>3</v>
      </c>
      <c r="X74" s="89">
        <f>VLOOKUP(R74,AG72:AQ75,6,FALSE)</f>
        <v>1</v>
      </c>
      <c r="Y74" s="89">
        <f>VLOOKUP(R74,AG72:AQ75,7,FALSE)</f>
        <v>1</v>
      </c>
      <c r="Z74" s="89">
        <f>VLOOKUP(R74,AG72:AQ75,8,FALSE)</f>
        <v>1</v>
      </c>
      <c r="AA74" s="89">
        <f>VLOOKUP(R74,AG72:AQ75,9,FALSE)</f>
        <v>6</v>
      </c>
      <c r="AB74" s="89">
        <f>VLOOKUP(R74,AG72:AQ75,10,FALSE)</f>
        <v>4</v>
      </c>
      <c r="AC74" s="90">
        <f>VLOOKUP(R74,AG72:AQ75,11,FALSE)</f>
        <v>2</v>
      </c>
      <c r="AD74" s="217"/>
      <c r="AE74" s="217"/>
      <c r="AF74" s="76">
        <v>3</v>
      </c>
      <c r="AG74" s="67">
        <f>RANK(AI74,AI72:AI75)</f>
        <v>3</v>
      </c>
      <c r="AH74" s="67" t="str">
        <f>F72</f>
        <v>Autriche</v>
      </c>
      <c r="AI74" s="67">
        <f>(AK74*10000000000)+((AR74+AX74+BF74)*100000)+(AQ74*1000)+(AO74*10)-AF74</f>
        <v>40000002057</v>
      </c>
      <c r="AJ74" s="67">
        <f>B72+M73+M76</f>
        <v>3</v>
      </c>
      <c r="AK74" s="67">
        <f>(3*AL74)+AM74</f>
        <v>4</v>
      </c>
      <c r="AL74" s="67">
        <f>C72+N74+N76</f>
        <v>1</v>
      </c>
      <c r="AM74" s="67">
        <f>D72+O74+O76</f>
        <v>1</v>
      </c>
      <c r="AN74" s="67">
        <f>E72+P74+P76</f>
        <v>1</v>
      </c>
      <c r="AO74" s="67">
        <f>G72+H74+H76</f>
        <v>6</v>
      </c>
      <c r="AP74" s="67">
        <f>H72+G74+G76</f>
        <v>4</v>
      </c>
      <c r="AQ74" s="67">
        <f>AO74-AP74</f>
        <v>2</v>
      </c>
      <c r="AR74" s="108">
        <f>IF(AND(AS74&lt;&gt;"",COUNTIF(AT74:AW74,AS74)=1),1000,0)</f>
        <v>0</v>
      </c>
      <c r="AS74" s="68" t="str">
        <f>IF(COUNTIF(AK72:AK75,AK74)=2,IF(AK74=AK72,AF72,IF(AK74=AK73,AF73,IF(AK74=AK75,AF75,""))),"")</f>
        <v/>
      </c>
      <c r="AT74" s="68" t="str">
        <f>IF(H74&gt;G74,1,"")</f>
        <v/>
      </c>
      <c r="AU74" s="68">
        <f>IF(H76&gt;G76,2,"")</f>
        <v>2</v>
      </c>
      <c r="AV74" s="109"/>
      <c r="AW74" s="110" t="str">
        <f>IF(G72&gt;H72,4,"")</f>
        <v/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74" t="str">
        <f>F72</f>
        <v>Autriche</v>
      </c>
      <c r="BI74" s="275"/>
      <c r="BJ74" s="200">
        <v>1.2</v>
      </c>
      <c r="BK74" s="218"/>
    </row>
    <row r="75" spans="1:63" s="128" customFormat="1" ht="15.75" thickBot="1" x14ac:dyDescent="0.25">
      <c r="A75" s="217"/>
      <c r="B75" s="66">
        <f t="shared" si="40"/>
        <v>1</v>
      </c>
      <c r="C75" s="66">
        <f t="shared" si="41"/>
        <v>0</v>
      </c>
      <c r="D75" s="66">
        <f t="shared" si="42"/>
        <v>1</v>
      </c>
      <c r="E75" s="66">
        <f t="shared" si="43"/>
        <v>0</v>
      </c>
      <c r="F75" s="208" t="s">
        <v>112</v>
      </c>
      <c r="G75" s="156">
        <v>1</v>
      </c>
      <c r="H75" s="156">
        <v>1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0</v>
      </c>
      <c r="O75" s="66">
        <f t="shared" si="46"/>
        <v>1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Islande</v>
      </c>
      <c r="V75" s="91">
        <f>VLOOKUP(R75,AG72:AQ75,5,FALSE)</f>
        <v>0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0</v>
      </c>
      <c r="Z75" s="93">
        <f>VLOOKUP(R75,AG72:AQ75,8,FALSE)</f>
        <v>3</v>
      </c>
      <c r="AA75" s="93">
        <f>VLOOKUP(R75,AG72:AQ75,9,FALSE)</f>
        <v>1</v>
      </c>
      <c r="AB75" s="93">
        <f>VLOOKUP(R75,AG72:AQ75,10,FALSE)</f>
        <v>9</v>
      </c>
      <c r="AC75" s="94">
        <f>VLOOKUP(R75,AG72:AQ75,11,FALSE)</f>
        <v>-8</v>
      </c>
      <c r="AD75" s="217"/>
      <c r="AE75" s="217"/>
      <c r="AF75" s="77">
        <v>4</v>
      </c>
      <c r="AG75" s="78">
        <f>RANK(AI75,AI72:AI75)</f>
        <v>2</v>
      </c>
      <c r="AH75" s="78" t="str">
        <f>I72</f>
        <v>Hongrie</v>
      </c>
      <c r="AI75" s="67">
        <f>(AK75*10000000000)+((AR75+AX75+BF75)*100000)+(AQ75*1000)+(AO75*10)-AF75</f>
        <v>50000002056</v>
      </c>
      <c r="AJ75" s="78">
        <f>M72+B74+B75</f>
        <v>3</v>
      </c>
      <c r="AK75" s="78">
        <f>(3*AL75)+AM75</f>
        <v>5</v>
      </c>
      <c r="AL75" s="78">
        <f>N72+N73+C75</f>
        <v>1</v>
      </c>
      <c r="AM75" s="78">
        <f>O72+O73+D75</f>
        <v>2</v>
      </c>
      <c r="AN75" s="78">
        <f>P72+P73+E75</f>
        <v>0</v>
      </c>
      <c r="AO75" s="78">
        <f>H72+H73+G75</f>
        <v>6</v>
      </c>
      <c r="AP75" s="78">
        <f>G72+G73+H75</f>
        <v>4</v>
      </c>
      <c r="AQ75" s="78">
        <f>AO75-AP75</f>
        <v>2</v>
      </c>
      <c r="AR75" s="111">
        <f>IF(AND(AS75&lt;&gt;"",COUNTIF(AT75:AW75,AS75)=1),1000,0)</f>
        <v>0</v>
      </c>
      <c r="AS75" s="112" t="str">
        <f>IF(COUNTIF(AK72:AK75,AK75)=2,IF(AK75=AK72,AF72,IF(AK75=AK73,AF73,IF(AK75=AK74,AF74,""))),"")</f>
        <v/>
      </c>
      <c r="AT75" s="112" t="str">
        <f>IF(G75&gt;H75,1,"")</f>
        <v/>
      </c>
      <c r="AU75" s="112">
        <f>IF(H73&gt;G73,2,"")</f>
        <v>2</v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74" t="str">
        <f>I72</f>
        <v>Hongrie</v>
      </c>
      <c r="BI75" s="275"/>
      <c r="BJ75" s="200">
        <v>2.1</v>
      </c>
      <c r="BK75" s="218"/>
    </row>
    <row r="76" spans="1:63" s="128" customFormat="1" ht="15.75" thickBot="1" x14ac:dyDescent="0.25">
      <c r="A76" s="217"/>
      <c r="B76" s="66">
        <f t="shared" si="40"/>
        <v>1</v>
      </c>
      <c r="C76" s="66">
        <f t="shared" si="41"/>
        <v>0</v>
      </c>
      <c r="D76" s="66">
        <f t="shared" si="42"/>
        <v>0</v>
      </c>
      <c r="E76" s="66">
        <f t="shared" si="43"/>
        <v>1</v>
      </c>
      <c r="F76" s="209" t="s">
        <v>110</v>
      </c>
      <c r="G76" s="156">
        <v>0</v>
      </c>
      <c r="H76" s="156">
        <v>3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1</v>
      </c>
      <c r="O76" s="66">
        <f t="shared" si="46"/>
        <v>0</v>
      </c>
      <c r="P76" s="66">
        <f t="shared" si="47"/>
        <v>0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2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2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 x14ac:dyDescent="0.25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 x14ac:dyDescent="0.25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9" t="s">
        <v>114</v>
      </c>
      <c r="U80" s="270"/>
      <c r="V80" s="270"/>
      <c r="W80" s="270"/>
      <c r="X80" s="270"/>
      <c r="Y80" s="270"/>
      <c r="Z80" s="270"/>
      <c r="AA80" s="270"/>
      <c r="AB80" s="270"/>
      <c r="AC80" s="271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 x14ac:dyDescent="0.25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25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2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Autriche</v>
      </c>
      <c r="V83" s="164">
        <f t="shared" ref="V83:V88" si="48">(3*X83)+Y83</f>
        <v>4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1</v>
      </c>
      <c r="Z83" s="166">
        <f>VLOOKUP(T83,AG83:AQ88,8,FALSE)</f>
        <v>1</v>
      </c>
      <c r="AA83" s="166">
        <f>VLOOKUP(T83,AG83:AQ88,9,FALSE)</f>
        <v>6</v>
      </c>
      <c r="AB83" s="166">
        <f>VLOOKUP(T83,AG83:AQ88,10,FALSE)</f>
        <v>4</v>
      </c>
      <c r="AC83" s="167">
        <f t="shared" ref="AC83:AC88" si="50">AA83-AB83</f>
        <v>2</v>
      </c>
      <c r="AD83" s="228">
        <f t="shared" ref="AD83:AD88" si="51">VLOOKUP(T83,$AG$83:$AR$88,12,FALSE)</f>
        <v>6</v>
      </c>
      <c r="AE83" s="228"/>
      <c r="AF83" s="168">
        <v>1</v>
      </c>
      <c r="AG83" s="168">
        <f t="shared" ref="AG83:AG88" si="52">RANK(AI83,$AI$83:$AI$88)</f>
        <v>4</v>
      </c>
      <c r="AH83" s="168" t="str">
        <f>U19</f>
        <v>France</v>
      </c>
      <c r="AI83" s="169">
        <f t="shared" ref="AI83:AI88" si="53">(AK83*100000000)+(AQ83*100000)+(AO83*1000)-AF83</f>
        <v>300002999</v>
      </c>
      <c r="AJ83" s="168">
        <f>W19</f>
        <v>3</v>
      </c>
      <c r="AK83" s="168">
        <f>V19</f>
        <v>3</v>
      </c>
      <c r="AL83" s="168">
        <f t="shared" ref="AL83:AQ83" si="54">X19</f>
        <v>1</v>
      </c>
      <c r="AM83" s="168">
        <f t="shared" si="54"/>
        <v>0</v>
      </c>
      <c r="AN83" s="168">
        <f t="shared" si="54"/>
        <v>2</v>
      </c>
      <c r="AO83" s="168">
        <f t="shared" si="54"/>
        <v>3</v>
      </c>
      <c r="AP83" s="168">
        <f t="shared" si="54"/>
        <v>3</v>
      </c>
      <c r="AQ83" s="168">
        <f t="shared" si="54"/>
        <v>0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2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Suède</v>
      </c>
      <c r="V84" s="170">
        <f t="shared" si="48"/>
        <v>4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1</v>
      </c>
      <c r="Z84" s="172">
        <f>VLOOKUP(T84,AG83:AQ88,8,FALSE)</f>
        <v>1</v>
      </c>
      <c r="AA84" s="172">
        <f>VLOOKUP(T84,AG83:AQ88,9,FALSE)</f>
        <v>3</v>
      </c>
      <c r="AB84" s="172">
        <f>VLOOKUP(T84,AG83:AQ88,10,FALSE)</f>
        <v>4</v>
      </c>
      <c r="AC84" s="173">
        <f t="shared" si="50"/>
        <v>-1</v>
      </c>
      <c r="AD84" s="228">
        <f t="shared" si="51"/>
        <v>5</v>
      </c>
      <c r="AE84" s="228"/>
      <c r="AF84" s="168">
        <v>2</v>
      </c>
      <c r="AG84" s="168">
        <f t="shared" si="52"/>
        <v>5</v>
      </c>
      <c r="AH84" s="168" t="str">
        <f>U30</f>
        <v>Russie</v>
      </c>
      <c r="AI84" s="169">
        <f t="shared" si="53"/>
        <v>300001998</v>
      </c>
      <c r="AJ84" s="168">
        <f>W30</f>
        <v>3</v>
      </c>
      <c r="AK84" s="168">
        <f>V30</f>
        <v>3</v>
      </c>
      <c r="AL84" s="168">
        <f t="shared" ref="AL84:AQ84" si="55">X30</f>
        <v>1</v>
      </c>
      <c r="AM84" s="168">
        <f t="shared" si="55"/>
        <v>0</v>
      </c>
      <c r="AN84" s="168">
        <f t="shared" si="55"/>
        <v>2</v>
      </c>
      <c r="AO84" s="168">
        <f t="shared" si="55"/>
        <v>2</v>
      </c>
      <c r="AP84" s="168">
        <f t="shared" si="55"/>
        <v>2</v>
      </c>
      <c r="AQ84" s="168">
        <f t="shared" si="55"/>
        <v>0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2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Irlande du Nord</v>
      </c>
      <c r="V85" s="174">
        <f t="shared" si="48"/>
        <v>4</v>
      </c>
      <c r="W85" s="176">
        <f t="shared" si="49"/>
        <v>3</v>
      </c>
      <c r="X85" s="176">
        <f>VLOOKUP(T85,AG83:AQ88,6,FALSE)</f>
        <v>1</v>
      </c>
      <c r="Y85" s="176">
        <f>VLOOKUP(T85,AG83:AQ88,7,FALSE)</f>
        <v>1</v>
      </c>
      <c r="Z85" s="176">
        <f>VLOOKUP(T85,AG83:AQ88,8,FALSE)</f>
        <v>1</v>
      </c>
      <c r="AA85" s="176">
        <f>VLOOKUP(T85,AG83:AQ88,9,FALSE)</f>
        <v>4</v>
      </c>
      <c r="AB85" s="176">
        <f>VLOOKUP(T85,AG83:AQ88,10,FALSE)</f>
        <v>6</v>
      </c>
      <c r="AC85" s="177">
        <f t="shared" si="50"/>
        <v>-2</v>
      </c>
      <c r="AD85" s="228">
        <f t="shared" si="51"/>
        <v>3</v>
      </c>
      <c r="AE85" s="228"/>
      <c r="AF85" s="168">
        <v>3</v>
      </c>
      <c r="AG85" s="168">
        <f t="shared" si="52"/>
        <v>3</v>
      </c>
      <c r="AH85" s="168" t="str">
        <f>U41</f>
        <v>Irlande du Nord</v>
      </c>
      <c r="AI85" s="169">
        <f t="shared" si="53"/>
        <v>399803997</v>
      </c>
      <c r="AJ85" s="168">
        <f>W41</f>
        <v>3</v>
      </c>
      <c r="AK85" s="168">
        <f>V41</f>
        <v>4</v>
      </c>
      <c r="AL85" s="168">
        <f t="shared" ref="AL85:AQ85" si="56">X41</f>
        <v>1</v>
      </c>
      <c r="AM85" s="168">
        <f t="shared" si="56"/>
        <v>1</v>
      </c>
      <c r="AN85" s="168">
        <f t="shared" si="56"/>
        <v>1</v>
      </c>
      <c r="AO85" s="168">
        <f t="shared" si="56"/>
        <v>4</v>
      </c>
      <c r="AP85" s="168">
        <f t="shared" si="56"/>
        <v>6</v>
      </c>
      <c r="AQ85" s="168">
        <f t="shared" si="56"/>
        <v>-2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25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France</v>
      </c>
      <c r="V86" s="178">
        <f t="shared" si="48"/>
        <v>3</v>
      </c>
      <c r="W86" s="180">
        <f t="shared" si="49"/>
        <v>3</v>
      </c>
      <c r="X86" s="180">
        <f>VLOOKUP(T86,AG83:AQ88,6,FALSE)</f>
        <v>1</v>
      </c>
      <c r="Y86" s="180">
        <f>VLOOKUP(T86,AG83:AQ88,7,FALSE)</f>
        <v>0</v>
      </c>
      <c r="Z86" s="180">
        <f>VLOOKUP(T86,AG83:AQ88,8,FALSE)</f>
        <v>2</v>
      </c>
      <c r="AA86" s="180">
        <f>VLOOKUP(T86,AG83:AQ88,9,FALSE)</f>
        <v>3</v>
      </c>
      <c r="AB86" s="180">
        <f>VLOOKUP(T86,AG83:AQ88,10,FALSE)</f>
        <v>3</v>
      </c>
      <c r="AC86" s="181">
        <f t="shared" si="50"/>
        <v>0</v>
      </c>
      <c r="AD86" s="228">
        <f t="shared" si="51"/>
        <v>1</v>
      </c>
      <c r="AE86" s="228"/>
      <c r="AF86" s="168">
        <v>4</v>
      </c>
      <c r="AG86" s="168">
        <f t="shared" si="52"/>
        <v>6</v>
      </c>
      <c r="AH86" s="168" t="str">
        <f>U52</f>
        <v>Croatie</v>
      </c>
      <c r="AI86" s="169">
        <f t="shared" si="53"/>
        <v>199904996</v>
      </c>
      <c r="AJ86" s="168">
        <f>W52</f>
        <v>3</v>
      </c>
      <c r="AK86" s="168">
        <f>V52</f>
        <v>2</v>
      </c>
      <c r="AL86" s="168">
        <f t="shared" ref="AL86:AQ86" si="57">X52</f>
        <v>0</v>
      </c>
      <c r="AM86" s="168">
        <f t="shared" si="57"/>
        <v>2</v>
      </c>
      <c r="AN86" s="168">
        <f t="shared" si="57"/>
        <v>1</v>
      </c>
      <c r="AO86" s="168">
        <f t="shared" si="57"/>
        <v>5</v>
      </c>
      <c r="AP86" s="168">
        <f t="shared" si="57"/>
        <v>6</v>
      </c>
      <c r="AQ86" s="168">
        <f t="shared" si="57"/>
        <v>-1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2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Russie</v>
      </c>
      <c r="V87" s="182">
        <f t="shared" si="48"/>
        <v>3</v>
      </c>
      <c r="W87" s="184">
        <f t="shared" si="49"/>
        <v>3</v>
      </c>
      <c r="X87" s="184">
        <f>VLOOKUP(T87,AG83:AQ88,6,FALSE)</f>
        <v>1</v>
      </c>
      <c r="Y87" s="184">
        <f>VLOOKUP(T87,AG83:AQ88,7,FALSE)</f>
        <v>0</v>
      </c>
      <c r="Z87" s="184">
        <f>VLOOKUP(T87,AG83:AQ88,8,FALSE)</f>
        <v>2</v>
      </c>
      <c r="AA87" s="184">
        <f>VLOOKUP(T87,AG83:AQ88,9,FALSE)</f>
        <v>2</v>
      </c>
      <c r="AB87" s="184">
        <f>VLOOKUP(T87,AG83:AQ88,10,FALSE)</f>
        <v>2</v>
      </c>
      <c r="AC87" s="185">
        <f t="shared" si="50"/>
        <v>0</v>
      </c>
      <c r="AD87" s="228">
        <f t="shared" si="51"/>
        <v>2</v>
      </c>
      <c r="AE87" s="228"/>
      <c r="AF87" s="168">
        <v>5</v>
      </c>
      <c r="AG87" s="168">
        <f t="shared" si="52"/>
        <v>2</v>
      </c>
      <c r="AH87" s="168" t="str">
        <f>U63</f>
        <v>Suède</v>
      </c>
      <c r="AI87" s="169">
        <f t="shared" si="53"/>
        <v>399902995</v>
      </c>
      <c r="AJ87" s="168">
        <f>W63</f>
        <v>3</v>
      </c>
      <c r="AK87" s="168">
        <f>V63</f>
        <v>4</v>
      </c>
      <c r="AL87" s="168">
        <f t="shared" ref="AL87:AQ87" si="58">X63</f>
        <v>1</v>
      </c>
      <c r="AM87" s="168">
        <f t="shared" si="58"/>
        <v>1</v>
      </c>
      <c r="AN87" s="168">
        <f t="shared" si="58"/>
        <v>1</v>
      </c>
      <c r="AO87" s="168">
        <f t="shared" si="58"/>
        <v>3</v>
      </c>
      <c r="AP87" s="168">
        <f t="shared" si="58"/>
        <v>4</v>
      </c>
      <c r="AQ87" s="168">
        <f t="shared" si="58"/>
        <v>-1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25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Croatie</v>
      </c>
      <c r="V88" s="186">
        <f t="shared" si="48"/>
        <v>2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2</v>
      </c>
      <c r="Z88" s="188">
        <f>VLOOKUP(T88,AG83:AQ88,8,FALSE)</f>
        <v>1</v>
      </c>
      <c r="AA88" s="188">
        <f>VLOOKUP(T88,AG83:AQ88,9,FALSE)</f>
        <v>5</v>
      </c>
      <c r="AB88" s="188">
        <f>VLOOKUP(T88,AG83:AQ88,10,FALSE)</f>
        <v>6</v>
      </c>
      <c r="AC88" s="189">
        <f t="shared" si="50"/>
        <v>-1</v>
      </c>
      <c r="AD88" s="228">
        <f t="shared" si="51"/>
        <v>4</v>
      </c>
      <c r="AE88" s="228"/>
      <c r="AF88" s="168">
        <v>6</v>
      </c>
      <c r="AG88" s="168">
        <f t="shared" si="52"/>
        <v>1</v>
      </c>
      <c r="AH88" s="168" t="str">
        <f>U74</f>
        <v>Autriche</v>
      </c>
      <c r="AI88" s="169">
        <f t="shared" si="53"/>
        <v>400205994</v>
      </c>
      <c r="AJ88" s="168">
        <f>W74</f>
        <v>3</v>
      </c>
      <c r="AK88" s="168">
        <f>V74</f>
        <v>4</v>
      </c>
      <c r="AL88" s="168">
        <f t="shared" ref="AL88:AQ88" si="59">X74</f>
        <v>1</v>
      </c>
      <c r="AM88" s="168">
        <f t="shared" si="59"/>
        <v>1</v>
      </c>
      <c r="AN88" s="168">
        <f t="shared" si="59"/>
        <v>1</v>
      </c>
      <c r="AO88" s="168">
        <f t="shared" si="59"/>
        <v>6</v>
      </c>
      <c r="AP88" s="168">
        <f t="shared" si="59"/>
        <v>4</v>
      </c>
      <c r="AQ88" s="168">
        <f t="shared" si="59"/>
        <v>2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2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2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2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1356</v>
      </c>
      <c r="V91" s="190" t="str">
        <f>VLOOKUP(U91,AH93:AJ107,3,FALSE)</f>
        <v>Irlande du Nord</v>
      </c>
      <c r="W91" s="190" t="str">
        <f>VLOOKUP(U91,AH93:AK107,4,FALSE)</f>
        <v>France</v>
      </c>
      <c r="X91" s="190" t="str">
        <f>VLOOKUP(U91,AH93:AL107,5,FALSE)</f>
        <v>Autriche</v>
      </c>
      <c r="Y91" s="190" t="str">
        <f>VLOOKUP(U91,AH93:AM107,6,FALSE)</f>
        <v>Suède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2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2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Irlande du Nord</v>
      </c>
      <c r="AK93" s="190" t="str">
        <f>U52</f>
        <v>Croatie</v>
      </c>
      <c r="AL93" s="190" t="str">
        <f>U19</f>
        <v>France</v>
      </c>
      <c r="AM93" s="190" t="str">
        <f>U30</f>
        <v>Russie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2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Irlande du Nord</v>
      </c>
      <c r="AK94" s="190" t="str">
        <f>U19</f>
        <v>France</v>
      </c>
      <c r="AL94" s="190" t="str">
        <f>U30</f>
        <v>Russie</v>
      </c>
      <c r="AM94" s="190" t="str">
        <f>U63</f>
        <v>Suède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2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Irlande du Nord</v>
      </c>
      <c r="AK95" s="190" t="str">
        <f>U19</f>
        <v>France</v>
      </c>
      <c r="AL95" s="190" t="str">
        <f>U30</f>
        <v>Russie</v>
      </c>
      <c r="AM95" s="190" t="str">
        <f>U74</f>
        <v>Autriche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2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Croatie</v>
      </c>
      <c r="AK96" s="190" t="str">
        <f>U19</f>
        <v>France</v>
      </c>
      <c r="AL96" s="190" t="str">
        <f>U30</f>
        <v>Russie</v>
      </c>
      <c r="AM96" s="190" t="str">
        <f>U63</f>
        <v>Suède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2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Croatie</v>
      </c>
      <c r="AK97" s="190" t="str">
        <f>U19</f>
        <v>France</v>
      </c>
      <c r="AL97" s="190" t="str">
        <f>U30</f>
        <v>Russie</v>
      </c>
      <c r="AM97" s="190" t="str">
        <f>U74</f>
        <v>Autriche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2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Suède</v>
      </c>
      <c r="AK98" s="190" t="str">
        <f>U19</f>
        <v>France</v>
      </c>
      <c r="AL98" s="190" t="str">
        <f>U30</f>
        <v>Russie</v>
      </c>
      <c r="AM98" s="190" t="str">
        <f>U74</f>
        <v>Autriche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2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Irlande du Nord</v>
      </c>
      <c r="AK99" s="190" t="str">
        <f>U52</f>
        <v>Croatie</v>
      </c>
      <c r="AL99" s="190" t="str">
        <f>U19</f>
        <v>France</v>
      </c>
      <c r="AM99" s="190" t="str">
        <f>U63</f>
        <v>Suède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2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Irlande du Nord</v>
      </c>
      <c r="AK100" s="190" t="str">
        <f>U52</f>
        <v>Croatie</v>
      </c>
      <c r="AL100" s="190" t="str">
        <f>U19</f>
        <v>France</v>
      </c>
      <c r="AM100" s="190" t="str">
        <f>U74</f>
        <v>Autriche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2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Irlande du Nord</v>
      </c>
      <c r="AK101" s="190" t="str">
        <f>U19</f>
        <v>France</v>
      </c>
      <c r="AL101" s="190" t="str">
        <f>U74</f>
        <v>Autriche</v>
      </c>
      <c r="AM101" s="190" t="str">
        <f>U63</f>
        <v>Suède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2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Croatie</v>
      </c>
      <c r="AK102" s="190" t="str">
        <f>U19</f>
        <v>France</v>
      </c>
      <c r="AL102" s="190" t="str">
        <f>U74</f>
        <v>Autriche</v>
      </c>
      <c r="AM102" s="190" t="str">
        <f>U63</f>
        <v>Suède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2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Irlande du Nord</v>
      </c>
      <c r="AK103" s="190" t="str">
        <f>U52</f>
        <v>Croatie</v>
      </c>
      <c r="AL103" s="190" t="str">
        <f>U30</f>
        <v>Russie</v>
      </c>
      <c r="AM103" s="190" t="str">
        <f>U63</f>
        <v>Suède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2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Irlande du Nord</v>
      </c>
      <c r="AK104" s="190" t="str">
        <f>U52</f>
        <v>Croatie</v>
      </c>
      <c r="AL104" s="190" t="str">
        <f>U30</f>
        <v>Russie</v>
      </c>
      <c r="AM104" s="190" t="str">
        <f>U74</f>
        <v>Autriche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2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Suède</v>
      </c>
      <c r="AK105" s="190" t="str">
        <f>U41</f>
        <v>Irlande du Nord</v>
      </c>
      <c r="AL105" s="190" t="str">
        <f>U30</f>
        <v>Russie</v>
      </c>
      <c r="AM105" s="190" t="str">
        <f>U74</f>
        <v>Autriche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2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Suède</v>
      </c>
      <c r="AK106" s="190" t="str">
        <f>U52</f>
        <v>Croatie</v>
      </c>
      <c r="AL106" s="190" t="str">
        <f>U30</f>
        <v>Russie</v>
      </c>
      <c r="AM106" s="190" t="str">
        <f>U74</f>
        <v>Autriche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2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Irlande du Nord</v>
      </c>
      <c r="AK107" s="190" t="str">
        <f>U52</f>
        <v>Croatie</v>
      </c>
      <c r="AL107" s="190" t="str">
        <f>U74</f>
        <v>Autriche</v>
      </c>
      <c r="AM107" s="190" t="str">
        <f>U63</f>
        <v>Suède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F25:I25"/>
    <mergeCell ref="J25:L25"/>
    <mergeCell ref="BH17:BI17"/>
    <mergeCell ref="BH18:BI18"/>
    <mergeCell ref="BH19:BI19"/>
    <mergeCell ref="BH20:BI20"/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hyperlinks>
    <hyperlink ref="I4" r:id="rId1"/>
  </hyperlinks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-0.249977111117893"/>
  </sheetPr>
  <dimension ref="A1:Q85"/>
  <sheetViews>
    <sheetView showGridLines="0" showRowColHeaders="0" zoomScale="90" zoomScaleNormal="90" workbookViewId="0">
      <selection activeCell="O36" sqref="O36:O37"/>
    </sheetView>
  </sheetViews>
  <sheetFormatPr defaultColWidth="11.42578125" defaultRowHeight="17.25" customHeight="1" x14ac:dyDescent="0.2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 x14ac:dyDescent="0.2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25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25">
      <c r="A3" s="232"/>
      <c r="B3" s="82"/>
      <c r="C3" s="269" t="s">
        <v>58</v>
      </c>
      <c r="D3" s="271"/>
      <c r="E3" s="234"/>
      <c r="F3" s="269" t="s">
        <v>47</v>
      </c>
      <c r="G3" s="271"/>
      <c r="H3" s="245"/>
      <c r="I3" s="269" t="s">
        <v>48</v>
      </c>
      <c r="J3" s="271"/>
      <c r="K3" s="232"/>
      <c r="L3" s="269" t="s">
        <v>49</v>
      </c>
      <c r="M3" s="271"/>
      <c r="N3" s="232"/>
      <c r="O3" s="269" t="s">
        <v>169</v>
      </c>
      <c r="P3" s="271"/>
      <c r="Q3" s="232"/>
    </row>
    <row r="4" spans="1:17" ht="17.25" customHeight="1" x14ac:dyDescent="0.2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 x14ac:dyDescent="0.25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25">
      <c r="A6" s="229"/>
      <c r="B6" s="154"/>
      <c r="C6" s="279" t="str">
        <f>IF(SUM(Poules!W17:W20)=12,Poules!U18,"")</f>
        <v>Roumanie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25">
      <c r="A7" s="229"/>
      <c r="B7" s="154"/>
      <c r="C7" s="280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25">
      <c r="A8" s="229"/>
      <c r="B8" s="154"/>
      <c r="C8" s="231"/>
      <c r="D8" s="244" t="str">
        <f>IF(Grille!G42&lt;&gt;"",Grille!G42,"")</f>
        <v/>
      </c>
      <c r="E8" s="235"/>
      <c r="F8" s="276" t="s">
        <v>104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25">
      <c r="A9" s="229"/>
      <c r="B9" s="154"/>
      <c r="C9" s="230"/>
      <c r="D9" s="230"/>
      <c r="E9" s="236"/>
      <c r="F9" s="277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25">
      <c r="A10" s="229"/>
      <c r="B10" s="154"/>
      <c r="C10" s="279" t="str">
        <f>IF(SUM(Poules!W39:W42)=12,Poules!U40,"")</f>
        <v>Pologne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25">
      <c r="A11" s="229"/>
      <c r="B11" s="154"/>
      <c r="C11" s="280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25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6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25">
      <c r="A13" s="229"/>
      <c r="B13" s="154"/>
      <c r="C13" s="230"/>
      <c r="D13" s="230"/>
      <c r="E13" s="230"/>
      <c r="F13" s="230"/>
      <c r="G13" s="240"/>
      <c r="H13" s="230"/>
      <c r="I13" s="277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25">
      <c r="A14" s="229"/>
      <c r="B14" s="154"/>
      <c r="C14" s="279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25">
      <c r="A15" s="229"/>
      <c r="B15" s="154"/>
      <c r="C15" s="280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25">
      <c r="A16" s="229"/>
      <c r="B16" s="154"/>
      <c r="C16" s="230"/>
      <c r="D16" s="244" t="str">
        <f>IF(Grille!G50&lt;&gt;"",Grille!G50,"")</f>
        <v/>
      </c>
      <c r="E16" s="235"/>
      <c r="F16" s="276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25">
      <c r="A17" s="229"/>
      <c r="B17" s="154"/>
      <c r="C17" s="230"/>
      <c r="D17" s="230"/>
      <c r="E17" s="236"/>
      <c r="F17" s="277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25">
      <c r="A18" s="229"/>
      <c r="B18" s="154"/>
      <c r="C18" s="279" t="str">
        <f>IF(SUM(Poules!W17:W20,Poules!W28:W31,Poules!W39:W42,Poules!W50:W53,Poules!W61:W64,Poules!W72:W75)=72,Poules!Y91,"")</f>
        <v>Suède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25">
      <c r="A19" s="229"/>
      <c r="B19" s="154"/>
      <c r="C19" s="280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25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6" t="s">
        <v>57</v>
      </c>
      <c r="M20" s="242"/>
      <c r="N20" s="230"/>
      <c r="O20" s="230"/>
      <c r="P20" s="229"/>
      <c r="Q20" s="229"/>
    </row>
    <row r="21" spans="1:17" ht="17.25" customHeight="1" thickBot="1" x14ac:dyDescent="0.25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7"/>
      <c r="M21" s="243"/>
      <c r="N21" s="230"/>
      <c r="O21" s="230"/>
      <c r="P21" s="229"/>
      <c r="Q21" s="229"/>
    </row>
    <row r="22" spans="1:17" ht="17.25" customHeight="1" thickBot="1" x14ac:dyDescent="0.25">
      <c r="A22" s="229"/>
      <c r="B22" s="154"/>
      <c r="C22" s="279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25">
      <c r="A23" s="229"/>
      <c r="B23" s="154"/>
      <c r="C23" s="280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25">
      <c r="A24" s="229"/>
      <c r="B24" s="154"/>
      <c r="C24" s="230"/>
      <c r="D24" s="244" t="str">
        <f>IF(Grille!G57&lt;&gt;"",Grille!G57,"")</f>
        <v/>
      </c>
      <c r="E24" s="235"/>
      <c r="F24" s="276" t="s">
        <v>0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25">
      <c r="A25" s="229"/>
      <c r="B25" s="154"/>
      <c r="C25" s="230"/>
      <c r="D25" s="230"/>
      <c r="E25" s="236"/>
      <c r="F25" s="277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25">
      <c r="A26" s="229"/>
      <c r="B26" s="154"/>
      <c r="C26" s="279" t="str">
        <f>IF(SUM(Poules!W17:W20,Poules!W28:W31,Poules!W39:W42,Poules!W50:W53,Poules!W61:W64,Poules!W72:W75)=72,Poules!W91,"")</f>
        <v>France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25">
      <c r="A27" s="229"/>
      <c r="B27" s="154"/>
      <c r="C27" s="280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25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6" t="s">
        <v>57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25">
      <c r="A29" s="229"/>
      <c r="B29" s="154"/>
      <c r="C29" s="230"/>
      <c r="D29" s="230"/>
      <c r="E29" s="230"/>
      <c r="F29" s="230"/>
      <c r="G29" s="240"/>
      <c r="H29" s="230"/>
      <c r="I29" s="277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25">
      <c r="A30" s="229"/>
      <c r="B30" s="154"/>
      <c r="C30" s="279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25">
      <c r="A31" s="229"/>
      <c r="B31" s="154"/>
      <c r="C31" s="280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25">
      <c r="A32" s="229"/>
      <c r="B32" s="154"/>
      <c r="C32" s="230"/>
      <c r="D32" s="244" t="str">
        <f>IF(Grille!G65&lt;&gt;"",Grille!G65,"")</f>
        <v/>
      </c>
      <c r="E32" s="235"/>
      <c r="F32" s="276" t="s">
        <v>57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25">
      <c r="A33" s="229"/>
      <c r="B33" s="154"/>
      <c r="C33" s="230"/>
      <c r="D33" s="230"/>
      <c r="E33" s="236"/>
      <c r="F33" s="277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25">
      <c r="A34" s="229"/>
      <c r="B34" s="154"/>
      <c r="C34" s="279" t="str">
        <f>IF(SUM(Poules!W61:W64)=12,Poules!U62,"")</f>
        <v>Belgique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25">
      <c r="A35" s="229"/>
      <c r="B35" s="154"/>
      <c r="C35" s="280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25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6" t="s">
        <v>57</v>
      </c>
      <c r="P36" s="229"/>
      <c r="Q36" s="229"/>
    </row>
    <row r="37" spans="1:17" ht="17.25" customHeight="1" thickBot="1" x14ac:dyDescent="0.25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7"/>
      <c r="P37" s="229"/>
      <c r="Q37" s="229"/>
    </row>
    <row r="38" spans="1:17" ht="17.25" customHeight="1" thickBot="1" x14ac:dyDescent="0.25">
      <c r="A38" s="229"/>
      <c r="B38" s="154"/>
      <c r="C38" s="279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25">
      <c r="A39" s="229"/>
      <c r="B39" s="154"/>
      <c r="C39" s="280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25">
      <c r="A40" s="229"/>
      <c r="B40" s="154"/>
      <c r="C40" s="231"/>
      <c r="D40" s="244" t="str">
        <f>IF(Grille!G73&lt;&gt;"",Grille!G73,"")</f>
        <v/>
      </c>
      <c r="E40" s="235"/>
      <c r="F40" s="276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25">
      <c r="A41" s="229"/>
      <c r="B41" s="154"/>
      <c r="C41" s="230"/>
      <c r="D41" s="230"/>
      <c r="E41" s="236"/>
      <c r="F41" s="277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25">
      <c r="A42" s="229"/>
      <c r="B42" s="154"/>
      <c r="C42" s="279" t="str">
        <f>IF(SUM(Poules!W17:W20,Poules!W28:W31,Poules!W39:W42,Poules!W50:W53,Poules!W61:W64,Poules!W72:W75)=72,Poules!X91,"")</f>
        <v>Autriche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25">
      <c r="A43" s="229"/>
      <c r="B43" s="154"/>
      <c r="C43" s="280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25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6" t="s">
        <v>1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25">
      <c r="A45" s="233"/>
      <c r="B45" s="154"/>
      <c r="C45" s="230"/>
      <c r="D45" s="230"/>
      <c r="E45" s="230"/>
      <c r="F45" s="230"/>
      <c r="G45" s="240"/>
      <c r="H45" s="230"/>
      <c r="I45" s="277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25">
      <c r="A46" s="229"/>
      <c r="B46" s="154"/>
      <c r="C46" s="279" t="str">
        <f>IF(SUM(Poules!W61:W64)=12,Poules!U61,"")</f>
        <v>Italie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25">
      <c r="A47" s="229"/>
      <c r="B47" s="154"/>
      <c r="C47" s="280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25">
      <c r="A48" s="229"/>
      <c r="B48" s="154"/>
      <c r="C48" s="230"/>
      <c r="D48" s="244" t="str">
        <f>IF(Grille!G81&lt;&gt;"",Grille!G81,"")</f>
        <v/>
      </c>
      <c r="E48" s="235"/>
      <c r="F48" s="276" t="s">
        <v>3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25">
      <c r="A49" s="229"/>
      <c r="B49" s="154"/>
      <c r="C49" s="230"/>
      <c r="D49" s="230"/>
      <c r="E49" s="236"/>
      <c r="F49" s="277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25">
      <c r="A50" s="229"/>
      <c r="B50" s="154"/>
      <c r="C50" s="279" t="str">
        <f>IF(SUM(Poules!W50:W53)=12,Poules!U51,"")</f>
        <v>Turquie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25">
      <c r="A51" s="229"/>
      <c r="B51" s="154"/>
      <c r="C51" s="280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25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6" t="s">
        <v>1</v>
      </c>
      <c r="M52" s="239"/>
      <c r="N52" s="230"/>
      <c r="O52" s="230"/>
      <c r="P52" s="229"/>
      <c r="Q52" s="229"/>
    </row>
    <row r="53" spans="1:17" ht="17.25" customHeight="1" thickBot="1" x14ac:dyDescent="0.25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7"/>
      <c r="M53" s="230"/>
      <c r="N53" s="230"/>
      <c r="O53" s="230"/>
      <c r="P53" s="229"/>
      <c r="Q53" s="229"/>
    </row>
    <row r="54" spans="1:17" ht="17.25" customHeight="1" thickBot="1" x14ac:dyDescent="0.25">
      <c r="A54" s="229"/>
      <c r="B54" s="154"/>
      <c r="C54" s="279" t="str">
        <f>IF(SUM(Poules!W17:W20)=12,Poules!U17,"")</f>
        <v>Suisse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25">
      <c r="A55" s="229"/>
      <c r="B55" s="154"/>
      <c r="C55" s="280"/>
      <c r="D55" s="230"/>
      <c r="E55" s="235"/>
      <c r="F55" s="230"/>
      <c r="G55" s="230"/>
      <c r="H55" s="230"/>
      <c r="I55" s="230"/>
      <c r="J55" s="240"/>
      <c r="K55" s="230"/>
      <c r="L55" s="278"/>
      <c r="M55" s="278"/>
      <c r="N55" s="237"/>
      <c r="O55" s="237"/>
      <c r="P55" s="229"/>
      <c r="Q55" s="229"/>
    </row>
    <row r="56" spans="1:17" ht="17.25" customHeight="1" thickBot="1" x14ac:dyDescent="0.25">
      <c r="A56" s="229"/>
      <c r="B56" s="154"/>
      <c r="C56" s="230"/>
      <c r="D56" s="244"/>
      <c r="E56" s="235"/>
      <c r="F56" s="276" t="s">
        <v>56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25">
      <c r="A57" s="229"/>
      <c r="B57" s="154"/>
      <c r="C57" s="230"/>
      <c r="D57" s="230"/>
      <c r="E57" s="236"/>
      <c r="F57" s="277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25">
      <c r="A58" s="229"/>
      <c r="B58" s="154"/>
      <c r="C58" s="279" t="str">
        <f>IF(SUM(Poules!W17:W20,Poules!W28:W31,Poules!W39:W42,Poules!W50:W53,Poules!W61:W64,Poules!W72:W75)=72,Poules!V91,"")</f>
        <v>Irlande du Nord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25">
      <c r="A59" s="229"/>
      <c r="B59" s="154"/>
      <c r="C59" s="280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25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6" t="s">
        <v>56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25">
      <c r="A61" s="229"/>
      <c r="B61" s="154"/>
      <c r="C61" s="230"/>
      <c r="D61" s="230"/>
      <c r="E61" s="230"/>
      <c r="F61" s="230"/>
      <c r="G61" s="240"/>
      <c r="H61" s="230"/>
      <c r="I61" s="277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25">
      <c r="A62" s="229"/>
      <c r="B62" s="154"/>
      <c r="C62" s="279" t="str">
        <f>IF(SUM(Poules!W28:W31)=12,Poules!U29,"")</f>
        <v>Pays de Galles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25">
      <c r="A63" s="229"/>
      <c r="B63" s="154"/>
      <c r="C63" s="280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25">
      <c r="A64" s="229"/>
      <c r="B64" s="154"/>
      <c r="C64" s="230"/>
      <c r="D64" s="244"/>
      <c r="E64" s="235"/>
      <c r="F64" s="276" t="s">
        <v>101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25">
      <c r="A65" s="229"/>
      <c r="B65" s="154"/>
      <c r="C65" s="230"/>
      <c r="D65" s="230"/>
      <c r="E65" s="236"/>
      <c r="F65" s="277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25">
      <c r="A66" s="229"/>
      <c r="B66" s="154"/>
      <c r="C66" s="279" t="str">
        <f>IF(SUM(Poules!W72:W75)=12,Poules!U73,"")</f>
        <v>Hongrie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25">
      <c r="A67" s="229"/>
      <c r="B67" s="154"/>
      <c r="C67" s="28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2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2">
      <c r="F70" s="80" t="str">
        <f>C6</f>
        <v>Roumanie</v>
      </c>
      <c r="I70" s="80" t="str">
        <f>F8</f>
        <v>Pologne</v>
      </c>
      <c r="L70" s="80" t="str">
        <f>I12</f>
        <v>Espagne</v>
      </c>
      <c r="O70" s="80" t="str">
        <f>L20</f>
        <v>Belgique</v>
      </c>
      <c r="Q70" s="80">
        <f>COUNTIF(G70:P85,"O")</f>
        <v>0</v>
      </c>
    </row>
    <row r="71" spans="1:17" ht="17.25" hidden="1" customHeight="1" x14ac:dyDescent="0.2">
      <c r="F71" s="80" t="str">
        <f>C10</f>
        <v>Pologne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Belgique</v>
      </c>
      <c r="M71" s="80" t="str">
        <f>IF(AND(L20&lt;&gt;L70,L20&lt;&gt;L71,L20&lt;&gt;""),"O","")</f>
        <v/>
      </c>
      <c r="O71" s="80" t="str">
        <f>L52</f>
        <v>Allemagne</v>
      </c>
      <c r="P71" s="80" t="str">
        <f>IF(AND(O36&lt;&gt;O70,O36&lt;&gt;O71,O36&lt;&gt;""),"O","")</f>
        <v/>
      </c>
    </row>
    <row r="72" spans="1:17" ht="17.25" hidden="1" customHeight="1" x14ac:dyDescent="0.2">
      <c r="F72" s="80" t="str">
        <f>C14</f>
        <v>Espagne</v>
      </c>
      <c r="I72" s="80" t="str">
        <f>F24</f>
        <v>France</v>
      </c>
      <c r="L72" s="80" t="str">
        <f>I44</f>
        <v>Allemagne</v>
      </c>
    </row>
    <row r="73" spans="1:17" ht="17.25" hidden="1" customHeight="1" x14ac:dyDescent="0.2">
      <c r="F73" s="80" t="str">
        <f>C18</f>
        <v>Suède</v>
      </c>
      <c r="G73" s="80" t="str">
        <f>IF(AND(F16&lt;&gt;F72,F16&lt;&gt;F73,F16&lt;&gt;""),"O","")</f>
        <v/>
      </c>
      <c r="I73" s="80" t="str">
        <f>F32</f>
        <v>Belgique</v>
      </c>
      <c r="J73" s="80" t="str">
        <f>IF(AND(I28&lt;&gt;I72,I28&lt;&gt;I73,I28&lt;&gt;""),"O","")</f>
        <v/>
      </c>
      <c r="L73" s="80" t="str">
        <f>I60</f>
        <v>Suisse</v>
      </c>
      <c r="M73" s="80" t="str">
        <f>IF(AND(L52&lt;&gt;L72,L52&lt;&gt;L73,L52&lt;&gt;""),"O","")</f>
        <v/>
      </c>
    </row>
    <row r="74" spans="1:17" ht="17.25" hidden="1" customHeight="1" x14ac:dyDescent="0.2">
      <c r="F74" s="80" t="str">
        <f>C22</f>
        <v>Angleterre</v>
      </c>
      <c r="I74" s="80" t="str">
        <f>F40</f>
        <v>Allemagne</v>
      </c>
    </row>
    <row r="75" spans="1:17" ht="17.25" hidden="1" customHeight="1" x14ac:dyDescent="0.2">
      <c r="F75" s="80" t="str">
        <f>C26</f>
        <v>France</v>
      </c>
      <c r="G75" s="80" t="str">
        <f>IF(AND(F24&lt;&gt;F74,F24&lt;&gt;F75,F24&lt;&gt;""),"O","")</f>
        <v/>
      </c>
      <c r="I75" s="80" t="str">
        <f>F48</f>
        <v>Italie</v>
      </c>
      <c r="J75" s="80" t="str">
        <f>IF(AND(I44&lt;&gt;I74,I44&lt;&gt;I75,I44&lt;&gt;""),"O","")</f>
        <v/>
      </c>
    </row>
    <row r="76" spans="1:17" ht="17.25" hidden="1" customHeight="1" x14ac:dyDescent="0.2">
      <c r="F76" s="80" t="str">
        <f>C30</f>
        <v>Portugal</v>
      </c>
      <c r="I76" s="80" t="str">
        <f>F56</f>
        <v>Suisse</v>
      </c>
      <c r="O76" s="246"/>
    </row>
    <row r="77" spans="1:17" ht="17.25" hidden="1" customHeight="1" x14ac:dyDescent="0.2">
      <c r="F77" s="80" t="str">
        <f>C34</f>
        <v>Belgique</v>
      </c>
      <c r="G77" s="80" t="str">
        <f>IF(AND(F32&lt;&gt;F76,F32&lt;&gt;F77,F32&lt;&gt;""),"O","")</f>
        <v/>
      </c>
      <c r="I77" s="80" t="str">
        <f>F64</f>
        <v>Pays de Galles</v>
      </c>
      <c r="J77" s="80" t="str">
        <f>IF(AND(I60&lt;&gt;I76,I60&lt;&gt;I77,I60&lt;&gt;""),"O","")</f>
        <v/>
      </c>
    </row>
    <row r="78" spans="1:17" ht="17.25" hidden="1" customHeight="1" x14ac:dyDescent="0.2">
      <c r="F78" s="80" t="str">
        <f>C38</f>
        <v>Allemagne</v>
      </c>
    </row>
    <row r="79" spans="1:17" ht="17.25" hidden="1" customHeight="1" x14ac:dyDescent="0.2">
      <c r="F79" s="80" t="str">
        <f>C42</f>
        <v>Autriche</v>
      </c>
      <c r="G79" s="80" t="str">
        <f>IF(AND(F40&lt;&gt;F78,F40&lt;&gt;F79,F40&lt;&gt;""),"O","")</f>
        <v/>
      </c>
    </row>
    <row r="80" spans="1:17" ht="17.25" hidden="1" customHeight="1" x14ac:dyDescent="0.2">
      <c r="F80" s="80" t="str">
        <f>C46</f>
        <v>Italie</v>
      </c>
    </row>
    <row r="81" spans="6:7" ht="17.25" hidden="1" customHeight="1" x14ac:dyDescent="0.2">
      <c r="F81" s="80" t="str">
        <f>C50</f>
        <v>Turquie</v>
      </c>
      <c r="G81" s="80" t="str">
        <f>IF(AND(F48&lt;&gt;F80,F48&lt;&gt;F81,F48&lt;&gt;""),"O","")</f>
        <v/>
      </c>
    </row>
    <row r="82" spans="6:7" ht="17.25" hidden="1" customHeight="1" x14ac:dyDescent="0.2">
      <c r="F82" s="80" t="str">
        <f>C54</f>
        <v>Suisse</v>
      </c>
    </row>
    <row r="83" spans="6:7" ht="17.25" hidden="1" customHeight="1" x14ac:dyDescent="0.2">
      <c r="F83" s="80" t="str">
        <f>C58</f>
        <v>Irlande du Nord</v>
      </c>
      <c r="G83" s="80" t="str">
        <f>IF(AND(F56&lt;&gt;F82,F56&lt;&gt;F83,F56&lt;&gt;""),"O","")</f>
        <v/>
      </c>
    </row>
    <row r="84" spans="6:7" ht="17.25" hidden="1" customHeight="1" x14ac:dyDescent="0.2">
      <c r="F84" s="80" t="str">
        <f>C62</f>
        <v>Pays de Galles</v>
      </c>
    </row>
    <row r="85" spans="6:7" ht="17.25" hidden="1" customHeight="1" x14ac:dyDescent="0.2">
      <c r="F85" s="80" t="str">
        <f>C66</f>
        <v>Hongrie</v>
      </c>
      <c r="G85" s="80" t="str">
        <f>IF(AND(F64&lt;&gt;F84,F64&lt;&gt;F85,F64&lt;&gt;""),"O","")</f>
        <v/>
      </c>
    </row>
  </sheetData>
  <sheetProtection selectLockedCells="1"/>
  <mergeCells count="37"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defaultColWidth="11.42578125" defaultRowHeight="12.75" x14ac:dyDescent="0.2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 x14ac:dyDescent="0.25"/>
    <row r="2" spans="1:10" ht="16.5" customHeight="1" thickTop="1" thickBot="1" x14ac:dyDescent="0.25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>Julien  Heusquin</v>
      </c>
      <c r="I2" s="137"/>
      <c r="J2" s="137"/>
    </row>
    <row r="3" spans="1:10" ht="16.5" hidden="1" customHeight="1" x14ac:dyDescent="0.2">
      <c r="B3" s="155"/>
      <c r="C3" s="155"/>
      <c r="D3" s="211"/>
      <c r="E3" s="212"/>
      <c r="F3" s="213"/>
      <c r="G3" s="213"/>
      <c r="H3" s="214" t="str">
        <f>Poules!I4</f>
        <v>jheusquin@gmail.com</v>
      </c>
      <c r="I3" s="215"/>
      <c r="J3" s="215"/>
    </row>
    <row r="4" spans="1:10" ht="16.5" hidden="1" customHeight="1" thickBot="1" x14ac:dyDescent="0.25">
      <c r="B4" s="155"/>
      <c r="C4" s="155"/>
      <c r="D4" s="211"/>
      <c r="E4" s="212"/>
      <c r="F4" s="213"/>
      <c r="G4" s="213"/>
      <c r="H4" s="214" t="str">
        <f>IF(Poules!I5&lt;&gt;"",Poules!I5,"")</f>
        <v xml:space="preserve">ex inferno </v>
      </c>
      <c r="I4" s="215"/>
      <c r="J4" s="215"/>
    </row>
    <row r="5" spans="1:10" ht="16.5" thickBot="1" x14ac:dyDescent="0.3">
      <c r="B5" s="273" t="str">
        <f>Poules!F7</f>
        <v>GRILLE COMPLETE</v>
      </c>
      <c r="C5" s="273"/>
      <c r="D5" s="273"/>
      <c r="E5" s="64">
        <v>1</v>
      </c>
      <c r="F5" s="64" t="s">
        <v>12</v>
      </c>
      <c r="G5" s="64">
        <v>2</v>
      </c>
      <c r="H5" s="138" t="str">
        <f>Poules!I5</f>
        <v xml:space="preserve">ex inferno </v>
      </c>
      <c r="I5" s="148"/>
      <c r="J5" s="149"/>
    </row>
    <row r="6" spans="1:10" ht="13.5" thickTop="1" x14ac:dyDescent="0.2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1</v>
      </c>
      <c r="I6" s="45">
        <f>Poules!H16</f>
        <v>2</v>
      </c>
      <c r="J6" s="46"/>
    </row>
    <row r="7" spans="1:10" x14ac:dyDescent="0.2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0</v>
      </c>
      <c r="I7" s="8">
        <f>Poules!H17</f>
        <v>2</v>
      </c>
      <c r="J7" s="9"/>
    </row>
    <row r="8" spans="1:10" x14ac:dyDescent="0.2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2</v>
      </c>
      <c r="I8" s="3">
        <f>Poules!H28</f>
        <v>1</v>
      </c>
      <c r="J8" s="4"/>
    </row>
    <row r="9" spans="1:10" x14ac:dyDescent="0.2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1</v>
      </c>
      <c r="I9" s="8">
        <f>Poules!H27</f>
        <v>0</v>
      </c>
      <c r="J9" s="9"/>
    </row>
    <row r="10" spans="1:10" x14ac:dyDescent="0.2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2</v>
      </c>
      <c r="I10" s="3">
        <f>Poules!H50</f>
        <v>2</v>
      </c>
      <c r="J10" s="4"/>
    </row>
    <row r="11" spans="1:10" x14ac:dyDescent="0.2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1</v>
      </c>
      <c r="I11" s="8">
        <f>Poules!H39</f>
        <v>1</v>
      </c>
      <c r="J11" s="9"/>
    </row>
    <row r="12" spans="1:10" x14ac:dyDescent="0.2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3</v>
      </c>
      <c r="I12" s="3">
        <f>Poules!H38</f>
        <v>1</v>
      </c>
      <c r="J12" s="4"/>
    </row>
    <row r="13" spans="1:10" x14ac:dyDescent="0.2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2</v>
      </c>
      <c r="I13" s="8">
        <f>Poules!H49</f>
        <v>1</v>
      </c>
      <c r="J13" s="9"/>
    </row>
    <row r="14" spans="1:10" x14ac:dyDescent="0.2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1</v>
      </c>
      <c r="I14" s="3">
        <f>Poules!H61</f>
        <v>2</v>
      </c>
      <c r="J14" s="4"/>
    </row>
    <row r="15" spans="1:10" x14ac:dyDescent="0.2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2</v>
      </c>
      <c r="I15" s="8">
        <f>Poules!H60</f>
        <v>2</v>
      </c>
      <c r="J15" s="9"/>
    </row>
    <row r="16" spans="1:10" x14ac:dyDescent="0.2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2</v>
      </c>
      <c r="I16" s="3">
        <f>Poules!H72</f>
        <v>2</v>
      </c>
      <c r="J16" s="4"/>
    </row>
    <row r="17" spans="1:10" x14ac:dyDescent="0.2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3</v>
      </c>
      <c r="I17" s="8">
        <f>Poules!H71</f>
        <v>0</v>
      </c>
      <c r="J17" s="9"/>
    </row>
    <row r="18" spans="1:10" x14ac:dyDescent="0.2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2</v>
      </c>
      <c r="I18" s="3">
        <f>Poules!H29</f>
        <v>0</v>
      </c>
      <c r="J18" s="4"/>
    </row>
    <row r="19" spans="1:10" x14ac:dyDescent="0.2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1</v>
      </c>
      <c r="I19" s="8">
        <f>Poules!H18</f>
        <v>2</v>
      </c>
      <c r="J19" s="9"/>
    </row>
    <row r="20" spans="1:10" x14ac:dyDescent="0.2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2</v>
      </c>
      <c r="I20" s="3">
        <f>Poules!H19</f>
        <v>0</v>
      </c>
      <c r="J20" s="4"/>
    </row>
    <row r="21" spans="1:10" x14ac:dyDescent="0.2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1</v>
      </c>
      <c r="I21" s="8">
        <f>Poules!H30</f>
        <v>1</v>
      </c>
      <c r="J21" s="9"/>
    </row>
    <row r="22" spans="1:10" x14ac:dyDescent="0.2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1</v>
      </c>
      <c r="I22" s="3">
        <f>Poules!H40</f>
        <v>2</v>
      </c>
      <c r="J22" s="4"/>
    </row>
    <row r="23" spans="1:10" x14ac:dyDescent="0.2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1</v>
      </c>
      <c r="I23" s="8">
        <f>Poules!H41</f>
        <v>0</v>
      </c>
      <c r="J23" s="9"/>
    </row>
    <row r="24" spans="1:10" x14ac:dyDescent="0.2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2</v>
      </c>
      <c r="I24" s="3">
        <f>Poules!H62</f>
        <v>0</v>
      </c>
      <c r="J24" s="4"/>
    </row>
    <row r="25" spans="1:10" x14ac:dyDescent="0.2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1</v>
      </c>
      <c r="I25" s="8">
        <f>Poules!H51</f>
        <v>1</v>
      </c>
      <c r="J25" s="9"/>
    </row>
    <row r="26" spans="1:10" x14ac:dyDescent="0.2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0</v>
      </c>
      <c r="I26" s="3">
        <f>Poules!H52</f>
        <v>2</v>
      </c>
      <c r="J26" s="4"/>
    </row>
    <row r="27" spans="1:10" x14ac:dyDescent="0.2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3</v>
      </c>
      <c r="I27" s="8">
        <f>Poules!H63</f>
        <v>1</v>
      </c>
      <c r="J27" s="9"/>
    </row>
    <row r="28" spans="1:10" x14ac:dyDescent="0.2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1</v>
      </c>
      <c r="I28" s="3">
        <f>Poules!H73</f>
        <v>3</v>
      </c>
      <c r="J28" s="4"/>
    </row>
    <row r="29" spans="1:10" x14ac:dyDescent="0.2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2</v>
      </c>
      <c r="I29" s="12">
        <f>Poules!H74</f>
        <v>1</v>
      </c>
      <c r="J29" s="9"/>
    </row>
    <row r="30" spans="1:10" x14ac:dyDescent="0.2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1</v>
      </c>
      <c r="I30" s="3">
        <f>Poules!H21</f>
        <v>1</v>
      </c>
      <c r="J30" s="4"/>
    </row>
    <row r="31" spans="1:10" x14ac:dyDescent="0.2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1</v>
      </c>
      <c r="I31" s="8">
        <f>Poules!H20</f>
        <v>0</v>
      </c>
      <c r="J31" s="9"/>
    </row>
    <row r="32" spans="1:10" x14ac:dyDescent="0.2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0</v>
      </c>
      <c r="I32" s="3">
        <f>Poules!H32</f>
        <v>1</v>
      </c>
      <c r="J32" s="4"/>
    </row>
    <row r="33" spans="2:10" x14ac:dyDescent="0.2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1</v>
      </c>
      <c r="I33" s="8">
        <f>Poules!H31</f>
        <v>3</v>
      </c>
      <c r="J33" s="9"/>
    </row>
    <row r="34" spans="2:10" x14ac:dyDescent="0.2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1</v>
      </c>
      <c r="I34" s="3">
        <f>Poules!H42</f>
        <v>4</v>
      </c>
      <c r="J34" s="4"/>
    </row>
    <row r="35" spans="2:10" x14ac:dyDescent="0.2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1</v>
      </c>
      <c r="I35" s="8">
        <f>Poules!H43</f>
        <v>2</v>
      </c>
      <c r="J35" s="9"/>
    </row>
    <row r="36" spans="2:10" x14ac:dyDescent="0.2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2</v>
      </c>
      <c r="I36" s="3">
        <f>Poules!H53</f>
        <v>3</v>
      </c>
      <c r="J36" s="4"/>
    </row>
    <row r="37" spans="2:10" x14ac:dyDescent="0.2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1</v>
      </c>
      <c r="I37" s="8">
        <f>Poules!H54</f>
        <v>1</v>
      </c>
      <c r="J37" s="9"/>
    </row>
    <row r="38" spans="2:10" x14ac:dyDescent="0.2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1</v>
      </c>
      <c r="I38" s="3">
        <f>Poules!H75</f>
        <v>1</v>
      </c>
      <c r="J38" s="4"/>
    </row>
    <row r="39" spans="2:10" x14ac:dyDescent="0.2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0</v>
      </c>
      <c r="I39" s="8">
        <f>Poules!H76</f>
        <v>3</v>
      </c>
      <c r="J39" s="9"/>
    </row>
    <row r="40" spans="2:10" x14ac:dyDescent="0.2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2</v>
      </c>
      <c r="I40" s="3">
        <f>Poules!H65</f>
        <v>1</v>
      </c>
      <c r="J40" s="4"/>
    </row>
    <row r="41" spans="2:10" ht="13.5" thickBot="1" x14ac:dyDescent="0.25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1</v>
      </c>
      <c r="I41" s="210">
        <f>Poules!H64</f>
        <v>1</v>
      </c>
      <c r="J41" s="9"/>
    </row>
    <row r="42" spans="2:10" ht="13.5" thickTop="1" x14ac:dyDescent="0.2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 x14ac:dyDescent="0.2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 x14ac:dyDescent="0.2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 x14ac:dyDescent="0.2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 x14ac:dyDescent="0.2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 x14ac:dyDescent="0.2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 x14ac:dyDescent="0.2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 x14ac:dyDescent="0.25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 x14ac:dyDescent="0.2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 x14ac:dyDescent="0.2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 x14ac:dyDescent="0.2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 x14ac:dyDescent="0.25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 x14ac:dyDescent="0.2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 x14ac:dyDescent="0.25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 x14ac:dyDescent="0.25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 x14ac:dyDescent="0.2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Roumanie</v>
      </c>
      <c r="I57" s="29"/>
      <c r="J57" s="30"/>
    </row>
    <row r="58" spans="2:10" x14ac:dyDescent="0.2">
      <c r="B58" s="54"/>
      <c r="C58" s="22" t="s">
        <v>82</v>
      </c>
      <c r="D58" s="23"/>
      <c r="E58" s="286"/>
      <c r="F58" s="287"/>
      <c r="G58" s="288"/>
      <c r="H58" s="96" t="str">
        <f>'Phase Finale'!C10</f>
        <v>Pologne</v>
      </c>
      <c r="I58" s="24"/>
      <c r="J58" s="30"/>
    </row>
    <row r="59" spans="2:10" x14ac:dyDescent="0.2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 x14ac:dyDescent="0.2">
      <c r="B60" s="54"/>
      <c r="C60" s="22" t="s">
        <v>84</v>
      </c>
      <c r="D60" s="23"/>
      <c r="E60" s="286"/>
      <c r="F60" s="287"/>
      <c r="G60" s="288"/>
      <c r="H60" s="95" t="str">
        <f>'Phase Finale'!C18</f>
        <v>Suède</v>
      </c>
      <c r="I60" s="24"/>
      <c r="J60" s="30"/>
    </row>
    <row r="61" spans="2:10" x14ac:dyDescent="0.2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 x14ac:dyDescent="0.2">
      <c r="B62" s="54"/>
      <c r="C62" s="22" t="s">
        <v>86</v>
      </c>
      <c r="D62" s="23"/>
      <c r="E62" s="286"/>
      <c r="F62" s="287"/>
      <c r="G62" s="288"/>
      <c r="H62" s="95" t="str">
        <f>'Phase Finale'!C26</f>
        <v>France</v>
      </c>
      <c r="I62" s="24"/>
      <c r="J62" s="30"/>
    </row>
    <row r="63" spans="2:10" x14ac:dyDescent="0.2">
      <c r="B63" s="54"/>
      <c r="C63" s="22" t="s">
        <v>87</v>
      </c>
      <c r="D63" s="23"/>
      <c r="E63" s="286"/>
      <c r="F63" s="287"/>
      <c r="G63" s="288"/>
      <c r="H63" s="95" t="str">
        <f>'Phase Finale'!C30</f>
        <v>Portugal</v>
      </c>
      <c r="I63" s="24"/>
      <c r="J63" s="30"/>
    </row>
    <row r="64" spans="2:10" x14ac:dyDescent="0.2">
      <c r="B64" s="54"/>
      <c r="C64" s="22" t="s">
        <v>88</v>
      </c>
      <c r="D64" s="23"/>
      <c r="E64" s="286"/>
      <c r="F64" s="287"/>
      <c r="G64" s="288"/>
      <c r="H64" s="95" t="str">
        <f>'Phase Finale'!C34</f>
        <v>Belgique</v>
      </c>
      <c r="I64" s="24"/>
      <c r="J64" s="30"/>
    </row>
    <row r="65" spans="2:10" x14ac:dyDescent="0.2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 x14ac:dyDescent="0.2">
      <c r="B66" s="54"/>
      <c r="C66" s="22" t="s">
        <v>90</v>
      </c>
      <c r="D66" s="23"/>
      <c r="E66" s="286"/>
      <c r="F66" s="287"/>
      <c r="G66" s="288"/>
      <c r="H66" s="95" t="str">
        <f>'Phase Finale'!C42</f>
        <v>Autriche</v>
      </c>
      <c r="I66" s="24"/>
      <c r="J66" s="30"/>
    </row>
    <row r="67" spans="2:10" x14ac:dyDescent="0.2">
      <c r="B67" s="54"/>
      <c r="C67" s="22" t="s">
        <v>91</v>
      </c>
      <c r="D67" s="23"/>
      <c r="E67" s="286"/>
      <c r="F67" s="287"/>
      <c r="G67" s="288"/>
      <c r="H67" s="95" t="str">
        <f>'Phase Finale'!C46</f>
        <v>Italie</v>
      </c>
      <c r="I67" s="24"/>
      <c r="J67" s="30"/>
    </row>
    <row r="68" spans="2:10" x14ac:dyDescent="0.2">
      <c r="B68" s="54"/>
      <c r="C68" s="22" t="s">
        <v>92</v>
      </c>
      <c r="D68" s="23"/>
      <c r="E68" s="286"/>
      <c r="F68" s="287"/>
      <c r="G68" s="288"/>
      <c r="H68" s="95" t="str">
        <f>'Phase Finale'!C50</f>
        <v>Turquie</v>
      </c>
      <c r="I68" s="24"/>
      <c r="J68" s="30"/>
    </row>
    <row r="69" spans="2:10" x14ac:dyDescent="0.2">
      <c r="B69" s="54"/>
      <c r="C69" s="22" t="s">
        <v>93</v>
      </c>
      <c r="D69" s="23"/>
      <c r="E69" s="286"/>
      <c r="F69" s="287"/>
      <c r="G69" s="288"/>
      <c r="H69" s="95" t="str">
        <f>'Phase Finale'!C54</f>
        <v>Suisse</v>
      </c>
      <c r="I69" s="24"/>
      <c r="J69" s="30"/>
    </row>
    <row r="70" spans="2:10" x14ac:dyDescent="0.2">
      <c r="B70" s="54"/>
      <c r="C70" s="22" t="s">
        <v>94</v>
      </c>
      <c r="D70" s="23"/>
      <c r="E70" s="286"/>
      <c r="F70" s="287"/>
      <c r="G70" s="288"/>
      <c r="H70" s="95" t="str">
        <f>'Phase Finale'!C58</f>
        <v>Irlande du Nord</v>
      </c>
      <c r="I70" s="24"/>
      <c r="J70" s="30"/>
    </row>
    <row r="71" spans="2:10" x14ac:dyDescent="0.2">
      <c r="B71" s="54"/>
      <c r="C71" s="22" t="s">
        <v>95</v>
      </c>
      <c r="D71" s="23"/>
      <c r="E71" s="286"/>
      <c r="F71" s="287"/>
      <c r="G71" s="288"/>
      <c r="H71" s="95" t="str">
        <f>'Phase Finale'!C62</f>
        <v>Pays de Galles</v>
      </c>
      <c r="I71" s="24"/>
      <c r="J71" s="30"/>
    </row>
    <row r="72" spans="2:10" ht="13.5" thickBot="1" x14ac:dyDescent="0.25">
      <c r="B72" s="57"/>
      <c r="C72" s="38" t="s">
        <v>96</v>
      </c>
      <c r="D72" s="39"/>
      <c r="E72" s="286"/>
      <c r="F72" s="287"/>
      <c r="G72" s="288"/>
      <c r="H72" s="98" t="str">
        <f>'Phase Finale'!C66</f>
        <v>Hongrie</v>
      </c>
      <c r="I72" s="33"/>
      <c r="J72" s="34"/>
    </row>
    <row r="73" spans="2:10" ht="13.5" thickTop="1" x14ac:dyDescent="0.2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Pologne</v>
      </c>
      <c r="I73" s="29"/>
      <c r="J73" s="30"/>
    </row>
    <row r="74" spans="2:10" x14ac:dyDescent="0.2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 x14ac:dyDescent="0.2">
      <c r="B75" s="54"/>
      <c r="C75" s="22" t="s">
        <v>75</v>
      </c>
      <c r="D75" s="23"/>
      <c r="E75" s="286"/>
      <c r="F75" s="287"/>
      <c r="G75" s="288"/>
      <c r="H75" s="96" t="str">
        <f>'Phase Finale'!F24</f>
        <v>France</v>
      </c>
      <c r="I75" s="24"/>
      <c r="J75" s="25"/>
    </row>
    <row r="76" spans="2:10" x14ac:dyDescent="0.2">
      <c r="B76" s="54"/>
      <c r="C76" s="22" t="s">
        <v>76</v>
      </c>
      <c r="D76" s="23"/>
      <c r="E76" s="286"/>
      <c r="F76" s="287"/>
      <c r="G76" s="288"/>
      <c r="H76" s="96" t="str">
        <f>'Phase Finale'!F32</f>
        <v>Belgique</v>
      </c>
      <c r="I76" s="24"/>
      <c r="J76" s="25"/>
    </row>
    <row r="77" spans="2:10" x14ac:dyDescent="0.2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 x14ac:dyDescent="0.2">
      <c r="B78" s="54"/>
      <c r="C78" s="22" t="s">
        <v>78</v>
      </c>
      <c r="D78" s="23"/>
      <c r="E78" s="286"/>
      <c r="F78" s="287"/>
      <c r="G78" s="288"/>
      <c r="H78" s="96" t="str">
        <f>'Phase Finale'!F48</f>
        <v>Italie</v>
      </c>
      <c r="I78" s="24"/>
      <c r="J78" s="25"/>
    </row>
    <row r="79" spans="2:10" x14ac:dyDescent="0.2">
      <c r="B79" s="54"/>
      <c r="C79" s="22" t="s">
        <v>79</v>
      </c>
      <c r="D79" s="23"/>
      <c r="E79" s="286"/>
      <c r="F79" s="287"/>
      <c r="G79" s="288"/>
      <c r="H79" s="96" t="str">
        <f>'Phase Finale'!F56</f>
        <v>Suisse</v>
      </c>
      <c r="I79" s="24"/>
      <c r="J79" s="25"/>
    </row>
    <row r="80" spans="2:10" ht="13.5" thickBot="1" x14ac:dyDescent="0.25">
      <c r="B80" s="55"/>
      <c r="C80" s="36" t="s">
        <v>80</v>
      </c>
      <c r="D80" s="37"/>
      <c r="E80" s="286"/>
      <c r="F80" s="287"/>
      <c r="G80" s="288"/>
      <c r="H80" s="96" t="str">
        <f>'Phase Finale'!F64</f>
        <v>Pays de Galles</v>
      </c>
      <c r="I80" s="31"/>
      <c r="J80" s="32"/>
    </row>
    <row r="81" spans="2:10" ht="13.5" thickTop="1" x14ac:dyDescent="0.2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Espagne</v>
      </c>
      <c r="I81" s="20"/>
      <c r="J81" s="21"/>
    </row>
    <row r="82" spans="2:10" x14ac:dyDescent="0.2">
      <c r="B82" s="54"/>
      <c r="C82" s="22" t="s">
        <v>22</v>
      </c>
      <c r="D82" s="23"/>
      <c r="E82" s="286"/>
      <c r="F82" s="287"/>
      <c r="G82" s="288"/>
      <c r="H82" s="96" t="str">
        <f>'Phase Finale'!I28</f>
        <v>Belgique</v>
      </c>
      <c r="I82" s="24"/>
      <c r="J82" s="25"/>
    </row>
    <row r="83" spans="2:10" x14ac:dyDescent="0.2">
      <c r="B83" s="54"/>
      <c r="C83" s="22" t="s">
        <v>23</v>
      </c>
      <c r="D83" s="23"/>
      <c r="E83" s="286"/>
      <c r="F83" s="287"/>
      <c r="G83" s="288"/>
      <c r="H83" s="96" t="str">
        <f>'Phase Finale'!I44</f>
        <v>Allemagne</v>
      </c>
      <c r="I83" s="24"/>
      <c r="J83" s="25"/>
    </row>
    <row r="84" spans="2:10" ht="13.5" thickBot="1" x14ac:dyDescent="0.25">
      <c r="B84" s="57"/>
      <c r="C84" s="38" t="s">
        <v>24</v>
      </c>
      <c r="D84" s="39"/>
      <c r="E84" s="286"/>
      <c r="F84" s="287"/>
      <c r="G84" s="288"/>
      <c r="H84" s="98" t="str">
        <f>'Phase Finale'!I60</f>
        <v>Suisse</v>
      </c>
      <c r="I84" s="33"/>
      <c r="J84" s="34"/>
    </row>
    <row r="85" spans="2:10" ht="13.5" thickTop="1" x14ac:dyDescent="0.2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Belgique</v>
      </c>
      <c r="I85" s="20"/>
      <c r="J85" s="21"/>
    </row>
    <row r="86" spans="2:10" ht="13.5" thickBot="1" x14ac:dyDescent="0.25">
      <c r="B86" s="57"/>
      <c r="C86" s="38" t="s">
        <v>26</v>
      </c>
      <c r="D86" s="39"/>
      <c r="E86" s="286"/>
      <c r="F86" s="287"/>
      <c r="G86" s="288"/>
      <c r="H86" s="98" t="str">
        <f>'Phase Finale'!L52</f>
        <v>Allemagne</v>
      </c>
      <c r="I86" s="33"/>
      <c r="J86" s="34"/>
    </row>
    <row r="87" spans="2:10" ht="14.25" thickTop="1" thickBot="1" x14ac:dyDescent="0.25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Belgique</v>
      </c>
      <c r="I87" s="62"/>
      <c r="J87" s="63"/>
    </row>
    <row r="88" spans="2:10" ht="13.5" thickTop="1" x14ac:dyDescent="0.2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Couvreur Bertrand</cp:lastModifiedBy>
  <cp:lastPrinted>2016-05-18T18:53:33Z</cp:lastPrinted>
  <dcterms:created xsi:type="dcterms:W3CDTF">2012-03-29T08:20:24Z</dcterms:created>
  <dcterms:modified xsi:type="dcterms:W3CDTF">2016-05-19T10:11:51Z</dcterms:modified>
</cp:coreProperties>
</file>