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2600" windowHeight="11760" activeTab="2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AK72" i="4"/>
  <c r="AK74" i="4"/>
  <c r="AK61" i="4"/>
  <c r="AK64" i="4"/>
  <c r="AK63" i="4"/>
  <c r="AK52" i="4"/>
  <c r="AK41" i="4"/>
  <c r="AK39" i="4"/>
  <c r="AK29" i="4"/>
  <c r="AK31" i="4"/>
  <c r="AK20" i="4"/>
  <c r="AK18" i="4"/>
  <c r="AK19" i="4"/>
  <c r="BG75" i="4"/>
  <c r="BG40" i="4" l="1"/>
  <c r="AS74" i="4"/>
  <c r="AR74" i="4" s="1"/>
  <c r="AS64" i="4"/>
  <c r="AR64" i="4" s="1"/>
  <c r="BG51" i="4"/>
  <c r="AX28" i="4"/>
  <c r="BG28" i="4"/>
  <c r="BG30" i="4"/>
  <c r="BG31" i="4"/>
  <c r="BG29" i="4"/>
  <c r="AS30" i="4"/>
  <c r="AR30" i="4" s="1"/>
  <c r="AS20" i="4"/>
  <c r="AR20" i="4" s="1"/>
  <c r="AX17" i="4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AI28" i="4" s="1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BD53" i="4" s="1"/>
  <c r="AZ51" i="4"/>
  <c r="BB51" i="4" s="1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AI17" i="4" s="1"/>
  <c r="BF19" i="4"/>
  <c r="BA18" i="4"/>
  <c r="AZ18" i="4"/>
  <c r="AZ19" i="4"/>
  <c r="BA20" i="4"/>
  <c r="BF20" i="4"/>
  <c r="BB74" i="4" l="1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AY51" i="4" s="1"/>
  <c r="AX51" i="4" s="1"/>
  <c r="AI51" i="4" s="1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72" i="4" l="1"/>
  <c r="AY74" i="4"/>
  <c r="AY53" i="4"/>
  <c r="AY52" i="4"/>
  <c r="AX52" i="4" s="1"/>
  <c r="AI52" i="4" s="1"/>
  <c r="AY50" i="4"/>
  <c r="AX50" i="4" s="1"/>
  <c r="AI50" i="4" s="1"/>
  <c r="AY31" i="4"/>
  <c r="AY28" i="4"/>
  <c r="AY30" i="4"/>
  <c r="AX30" i="4" s="1"/>
  <c r="AI30" i="4" s="1"/>
  <c r="AY29" i="4"/>
  <c r="AX29" i="4" s="1"/>
  <c r="AI29" i="4" s="1"/>
  <c r="AY17" i="4"/>
  <c r="AY20" i="4"/>
  <c r="AY63" i="4"/>
  <c r="AX63" i="4" s="1"/>
  <c r="AI63" i="4" s="1"/>
  <c r="AY75" i="4"/>
  <c r="AY73" i="4"/>
  <c r="AX73" i="4" s="1"/>
  <c r="AI73" i="4" s="1"/>
  <c r="AY61" i="4"/>
  <c r="AY64" i="4"/>
  <c r="AX64" i="4" s="1"/>
  <c r="AI64" i="4" s="1"/>
  <c r="AY62" i="4"/>
  <c r="AY42" i="4"/>
  <c r="AY39" i="4"/>
  <c r="AX39" i="4" s="1"/>
  <c r="AI39" i="4" s="1"/>
  <c r="AY40" i="4"/>
  <c r="AX40" i="4" s="1"/>
  <c r="AI40" i="4" s="1"/>
  <c r="AY41" i="4"/>
  <c r="AX41" i="4" s="1"/>
  <c r="AI41" i="4" s="1"/>
  <c r="AY19" i="4"/>
  <c r="AX19" i="4" s="1"/>
  <c r="AI19" i="4" s="1"/>
  <c r="AY18" i="4"/>
  <c r="AX18" i="4" s="1"/>
  <c r="AI18" i="4" s="1"/>
  <c r="AX62" i="4" l="1"/>
  <c r="AI62" i="4" s="1"/>
  <c r="AX42" i="4"/>
  <c r="AI42" i="4" s="1"/>
  <c r="AG40" i="4" s="1"/>
  <c r="AX74" i="4"/>
  <c r="AI74" i="4" s="1"/>
  <c r="AX72" i="4"/>
  <c r="AI72" i="4" s="1"/>
  <c r="AX75" i="4"/>
  <c r="AI75" i="4" s="1"/>
  <c r="AX61" i="4"/>
  <c r="AI61" i="4" s="1"/>
  <c r="AG62" i="4" s="1"/>
  <c r="AX53" i="4"/>
  <c r="AI53" i="4" s="1"/>
  <c r="AG52" i="4" s="1"/>
  <c r="AX31" i="4"/>
  <c r="AI31" i="4" s="1"/>
  <c r="AG28" i="4" s="1"/>
  <c r="AC28" i="4" s="1"/>
  <c r="AX20" i="4"/>
  <c r="AI20" i="4" s="1"/>
  <c r="AG17" i="4" s="1"/>
  <c r="AG39" i="4"/>
  <c r="AG41" i="4"/>
  <c r="AG42" i="4"/>
  <c r="AG74" i="4" l="1"/>
  <c r="AG75" i="4"/>
  <c r="AG72" i="4"/>
  <c r="Z72" i="4" s="1"/>
  <c r="AG73" i="4"/>
  <c r="AG63" i="4"/>
  <c r="AG64" i="4"/>
  <c r="AG61" i="4"/>
  <c r="Z61" i="4" s="1"/>
  <c r="U61" i="4"/>
  <c r="AC61" i="4"/>
  <c r="W61" i="4"/>
  <c r="X61" i="4"/>
  <c r="AG53" i="4"/>
  <c r="AG51" i="4"/>
  <c r="AG50" i="4"/>
  <c r="V39" i="4"/>
  <c r="AB39" i="4"/>
  <c r="X39" i="4"/>
  <c r="AG29" i="4"/>
  <c r="AG30" i="4"/>
  <c r="AG31" i="4"/>
  <c r="W28" i="4"/>
  <c r="U29" i="4"/>
  <c r="AA28" i="4"/>
  <c r="AB28" i="4"/>
  <c r="U28" i="4"/>
  <c r="AB29" i="4"/>
  <c r="X28" i="4"/>
  <c r="Z28" i="4"/>
  <c r="Y28" i="4"/>
  <c r="V28" i="4"/>
  <c r="AG20" i="4"/>
  <c r="AG19" i="4"/>
  <c r="AG18" i="4"/>
  <c r="Z39" i="4"/>
  <c r="Y62" i="4"/>
  <c r="W39" i="4"/>
  <c r="Y39" i="4"/>
  <c r="AC39" i="4"/>
  <c r="V42" i="4"/>
  <c r="Y41" i="4"/>
  <c r="AM85" i="4" s="1"/>
  <c r="AA39" i="4"/>
  <c r="U39" i="4"/>
  <c r="W40" i="4"/>
  <c r="Z40" i="4"/>
  <c r="U41" i="4"/>
  <c r="AH85" i="4" s="1"/>
  <c r="W41" i="4"/>
  <c r="AJ85" i="4" s="1"/>
  <c r="U40" i="4"/>
  <c r="AA40" i="4"/>
  <c r="X42" i="4"/>
  <c r="Y40" i="4"/>
  <c r="AC40" i="4"/>
  <c r="AB40" i="4"/>
  <c r="V40" i="4"/>
  <c r="AA41" i="4"/>
  <c r="AO85" i="4" s="1"/>
  <c r="U42" i="4"/>
  <c r="AC41" i="4"/>
  <c r="AQ85" i="4" s="1"/>
  <c r="Z42" i="4"/>
  <c r="Z41" i="4"/>
  <c r="AN85" i="4" s="1"/>
  <c r="AA42" i="4"/>
  <c r="AC42" i="4"/>
  <c r="X40" i="4"/>
  <c r="X41" i="4"/>
  <c r="AL85" i="4" s="1"/>
  <c r="AB42" i="4"/>
  <c r="AB41" i="4"/>
  <c r="AP85" i="4" s="1"/>
  <c r="V41" i="4"/>
  <c r="AK85" i="4" s="1"/>
  <c r="W42" i="4"/>
  <c r="Y42" i="4"/>
  <c r="AA74" i="4" l="1"/>
  <c r="AO88" i="4" s="1"/>
  <c r="AA29" i="4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AI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AH84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L96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AJ93" i="4"/>
  <c r="AJ99" i="4"/>
  <c r="AJ107" i="4"/>
  <c r="AJ101" i="4"/>
  <c r="AJ104" i="4"/>
  <c r="AJ103" i="4"/>
  <c r="AJ100" i="4"/>
  <c r="AJ95" i="4"/>
  <c r="AK105" i="4"/>
  <c r="C10" i="5"/>
  <c r="H58" i="1" s="1"/>
  <c r="C38" i="5"/>
  <c r="H65" i="1" s="1"/>
  <c r="AI85" i="4"/>
  <c r="C14" i="5" l="1"/>
  <c r="AL105" i="4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H67" i="1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1" i="5"/>
  <c r="F78" i="5"/>
  <c r="F77" i="5" l="1"/>
  <c r="H63" i="1"/>
  <c r="F76" i="5"/>
  <c r="G77" i="5" s="1"/>
  <c r="H72" i="1"/>
  <c r="G85" i="5"/>
  <c r="AG85" i="4"/>
  <c r="F72" i="5"/>
  <c r="H59" i="1"/>
  <c r="H68" i="1"/>
  <c r="F81" i="5"/>
  <c r="G81" i="5" s="1"/>
  <c r="F74" i="5"/>
  <c r="H71" i="1"/>
  <c r="F70" i="5"/>
  <c r="G71" i="5" s="1"/>
  <c r="H69" i="1"/>
  <c r="AG83" i="4"/>
  <c r="AG86" i="4"/>
  <c r="AG87" i="4"/>
  <c r="AG88" i="4"/>
  <c r="AG84" i="4"/>
  <c r="AD85" i="4" l="1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C85" i="4" s="1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/>
  <c r="V88" i="4"/>
  <c r="W88" i="4" l="1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<sst xmlns="http://schemas.openxmlformats.org/spreadsheetml/2006/main" count="489" uniqueCount="187">
  <si>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</si>
  <si>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</si>
  <si>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</si>
  <si>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</si>
  <si>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</si>
  <si>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</si>
  <si>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</si>
  <si>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</si>
  <si>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</si>
  <si>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</si>
  <si>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</si>
  <si>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</si>
  <si>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</si>
  <si>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</si>
  <si>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</si>
  <si>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</si>
  <si>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</si>
  <si>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</si>
  <si>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</si>
  <si>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</si>
  <si>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</si>
  <si>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</si>
  <si>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</si>
  <si>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</si>
  <si>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</si>
  <si>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</si>
  <si>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</si>
  <si>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</si>
  <si>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</si>
  <si>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</si>
  <si>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</si>
  <si>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</si>
  <si>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</si>
  <si>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</si>
  <si>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</si>
  <si>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</si>
  <si>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</si>
  <si>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</si>
  <si>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</si>
  <si>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</si>
  <si>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</si>
  <si>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</si>
  <si>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</si>
  <si>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</si>
  <si>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</si>
  <si>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</si>
  <si>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</si>
  <si>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</si>
  <si>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</si>
  <si>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</si>
  <si>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</si>
  <si>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</si>
  <si>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</si>
  <si>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</si>
  <si>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</si>
  <si>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</si>
  <si>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</si>
  <si>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</si>
  <si>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</si>
  <si>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</si>
  <si>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</si>
  <si>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</si>
  <si>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</si>
  <si>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</si>
  <si>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</si>
  <si>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</si>
  <si>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</si>
  <si>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</si>
  <si>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</si>
  <si>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</si>
  <si>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</si>
  <si>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</si>
  <si>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</si>
  <si>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</si>
  <si>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</si>
  <si>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</si>
  <si>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</si>
  <si>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</si>
  <si>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</si>
  <si>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</si>
  <si>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</si>
  <si>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</si>
  <si>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</si>
  <si>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</si>
  <si>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</si>
  <si>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</si>
  <si>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</si>
  <si>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</si>
  <si>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</si>
  <si>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</si>
  <si>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</si>
  <si>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</si>
  <si>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</si>
  <si>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</si>
  <si>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</si>
  <si>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</si>
  <si>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</si>
  <si>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</si>
  <si>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</si>
  <si>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</si>
  <si>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</si>
  <si>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</si>
  <si>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</si>
  <si>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</si>
  <si>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</si>
  <si>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</si>
  <si>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</si>
  <si>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</si>
  <si>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</si>
  <si>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</si>
  <si>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</si>
  <si>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</si>
  <si>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</si>
  <si>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</si>
  <si>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</si>
  <si>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</si>
  <si>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</si>
  <si>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</si>
  <si>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</si>
  <si>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</si>
  <si>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</si>
  <si>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</si>
  <si>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</si>
  <si>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</si>
  <si>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</si>
  <si>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</si>
  <si>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</si>
  <si>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</si>
  <si>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</si>
  <si>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</si>
  <si>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</si>
  <si>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</si>
  <si>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</si>
  <si>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</si>
  <si>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</si>
  <si>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</si>
  <si>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</si>
  <si>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</si>
  <si>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</si>
  <si>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</si>
  <si>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</si>
  <si>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</si>
  <si>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</si>
  <si>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</si>
  <si>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</si>
  <si>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</si>
  <si>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</si>
  <si>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</si>
  <si>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</si>
  <si>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</si>
  <si>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</si>
  <si>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</si>
  <si>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</si>
  <si>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</si>
  <si>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</si>
  <si>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</si>
  <si>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</si>
  <si>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</si>
  <si>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</si>
  <si>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</si>
  <si>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</si>
  <si>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</si>
  <si>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</si>
  <si>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</si>
  <si>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</si>
  <si>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</si>
  <si>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</si>
  <si>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</si>
  <si>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</si>
  <si>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</si>
  <si>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</si>
  <si>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</si>
  <si>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</si>
  <si>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</si>
  <si>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</si>
  <si>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</si>
  <si>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</si>
  <si>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</si>
  <si>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</si>
  <si>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</si>
  <si>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</si>
  <si>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</si>
  <si>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</si>
  <si>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Fabrice</t>
  </si>
  <si>
    <t>Bindels</t>
  </si>
  <si>
    <t>bindels_fabrice@hotmail.com</t>
  </si>
  <si>
    <t>Vive les bleus! :-)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</si>
</sst>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5" fontId="9" fillId="12" borderId="59" xfId="0" applyNumberFormat="1" applyFont="1" applyFill="1" applyBorder="1" applyAlignment="1" applyProtection="1">
      <alignment horizontal="center"/>
      <protection hidden="1"/>
    </xf>
    <xf numFmtId="165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Lien hypertexte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indels_fabrice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topLeftCell="A10" zoomScaleNormal="100" workbookViewId="0"/>
  </sheetViews>
  <sheetFormatPr baseColWidth="10"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opLeftCell="A50" zoomScale="90" zoomScaleNormal="90" workbookViewId="0">
      <selection activeCell="I89" sqref="I89"/>
    </sheetView>
  </sheetViews>
  <sheetFormatPr baseColWidth="10"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71" t="s">
        <v>183</v>
      </c>
      <c r="J2" s="272"/>
      <c r="K2" s="273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71" t="s">
        <v>184</v>
      </c>
      <c r="J3" s="272"/>
      <c r="K3" s="273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4" t="s">
        <v>185</v>
      </c>
      <c r="J4" s="272"/>
      <c r="K4" s="273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71" t="s">
        <v>186</v>
      </c>
      <c r="J5" s="272"/>
      <c r="K5" s="273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5" t="str">
        <f>IF(OR(COUNTIF(W17:W75,3)&lt;&gt;24,'Phase Finale'!O36=0,'Phase Finale'!O36="",Grille!H2=" ",I4="",'Phase Finale'!Q70&gt;0),"GRILLE INCOMPLETE","GRILLE COMPLETE")</f>
        <v>GRILLE COMPLETE</v>
      </c>
      <c r="G7" s="275"/>
      <c r="H7" s="275"/>
      <c r="I7" s="275"/>
      <c r="J7" s="275"/>
      <c r="K7" s="275"/>
      <c r="L7" s="275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8" t="s">
        <v>35</v>
      </c>
      <c r="G14" s="269"/>
      <c r="H14" s="269"/>
      <c r="I14" s="270"/>
      <c r="J14" s="268" t="s">
        <v>71</v>
      </c>
      <c r="K14" s="269"/>
      <c r="L14" s="270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2</v>
      </c>
      <c r="H16" s="156">
        <v>0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8" t="s">
        <v>72</v>
      </c>
      <c r="BI16" s="269"/>
      <c r="BJ16" s="270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0</v>
      </c>
      <c r="H17" s="156">
        <v>1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7</v>
      </c>
      <c r="W17" s="74">
        <f>VLOOKUP(R17,AG17:AQ20,4,FALSE)</f>
        <v>3</v>
      </c>
      <c r="X17" s="74">
        <f>VLOOKUP(R17,AG17:AQ20,6,FALSE)</f>
        <v>2</v>
      </c>
      <c r="Y17" s="74">
        <f>VLOOKUP(R17,AG17:AQ20,7,FALSE)</f>
        <v>1</v>
      </c>
      <c r="Z17" s="74">
        <f>VLOOKUP(R17,AG17:AQ20,8,FALSE)</f>
        <v>0</v>
      </c>
      <c r="AA17" s="74">
        <f>VLOOKUP(R17,AG17:AQ20,9,FALSE)</f>
        <v>5</v>
      </c>
      <c r="AB17" s="74">
        <f>VLOOKUP(R17,AG17:AQ20,10,FALSE)</f>
        <v>1</v>
      </c>
      <c r="AC17" s="75">
        <f>VLOOKUP(R17,AG17:AQ20,11,FALSE)</f>
        <v>4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70000004049</v>
      </c>
      <c r="AJ17" s="67">
        <f>B16+B18+M20</f>
        <v>3</v>
      </c>
      <c r="AK17" s="67">
        <f>(3*AL17)+AM17</f>
        <v>7</v>
      </c>
      <c r="AL17" s="67">
        <f>C16+C19+N20</f>
        <v>2</v>
      </c>
      <c r="AM17" s="67">
        <f>D16+D19+O20</f>
        <v>1</v>
      </c>
      <c r="AN17" s="67">
        <f>E16+E19+P20</f>
        <v>0</v>
      </c>
      <c r="AO17" s="67">
        <f>G16+G19+H20</f>
        <v>5</v>
      </c>
      <c r="AP17" s="67">
        <f>H16+H19+G20</f>
        <v>1</v>
      </c>
      <c r="AQ17" s="67">
        <f>AO17-AP17</f>
        <v>4</v>
      </c>
      <c r="AR17" s="108">
        <f>IF(AND(AS17&lt;&gt;"",COUNTIF(AT17:AW17,AS17)=1),1000,0)</f>
        <v>0</v>
      </c>
      <c r="AS17" s="68">
        <f>IF(COUNTIF(AK17:AK20,AK17)=2,IF(AK17=AK18,AF18,IF(AK17=AK19,AF19,IF(AK17=AK20,AF20,""))),"")</f>
        <v>4</v>
      </c>
      <c r="AT17" s="109"/>
      <c r="AU17" s="68">
        <f>IF(G16&gt;H16,2,"")</f>
        <v>2</v>
      </c>
      <c r="AV17" s="68">
        <f>IF(G19&gt;H19,3,"")</f>
        <v>3</v>
      </c>
      <c r="AW17" s="110" t="str">
        <f>IF(H20&gt;G20,4,"")</f>
        <v/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66" t="str">
        <f>F16</f>
        <v>France</v>
      </c>
      <c r="BI17" s="267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0</v>
      </c>
      <c r="D18" s="66">
        <f t="shared" si="2"/>
        <v>0</v>
      </c>
      <c r="E18" s="66">
        <f t="shared" si="3"/>
        <v>1</v>
      </c>
      <c r="F18" s="208" t="s">
        <v>99</v>
      </c>
      <c r="G18" s="156">
        <v>1</v>
      </c>
      <c r="H18" s="156">
        <v>2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1</v>
      </c>
      <c r="O18" s="66">
        <f t="shared" si="6"/>
        <v>0</v>
      </c>
      <c r="P18" s="66">
        <f t="shared" si="7"/>
        <v>0</v>
      </c>
      <c r="Q18" s="221"/>
      <c r="R18" s="69">
        <v>2</v>
      </c>
      <c r="S18" s="69"/>
      <c r="T18" s="83">
        <v>2</v>
      </c>
      <c r="U18" s="84" t="str">
        <f>VLOOKUP(R18,AG17:AQ20,2,FALSE)</f>
        <v>Suisse</v>
      </c>
      <c r="V18" s="83">
        <f>VLOOKUP(R18,AG17:AQ20,5,FALSE)</f>
        <v>7</v>
      </c>
      <c r="W18" s="85">
        <f>VLOOKUP(R18,AG17:AQ20,4,FALSE)</f>
        <v>3</v>
      </c>
      <c r="X18" s="85">
        <f>VLOOKUP(R18,AG17:AQ20,6,FALSE)</f>
        <v>2</v>
      </c>
      <c r="Y18" s="85">
        <f>VLOOKUP(R18,AG17:AQ20,7,FALSE)</f>
        <v>1</v>
      </c>
      <c r="Z18" s="85">
        <f>VLOOKUP(R18,AG17:AQ20,8,FALSE)</f>
        <v>0</v>
      </c>
      <c r="AA18" s="85">
        <f>VLOOKUP(R18,AG17:AQ20,9,FALSE)</f>
        <v>4</v>
      </c>
      <c r="AB18" s="85">
        <f>VLOOKUP(R18,AG17:AQ20,10,FALSE)</f>
        <v>2</v>
      </c>
      <c r="AC18" s="86">
        <f>VLOOKUP(R18,AG17:AQ20,11,FALSE)</f>
        <v>2</v>
      </c>
      <c r="AD18" s="217"/>
      <c r="AE18" s="217"/>
      <c r="AF18" s="76">
        <v>2</v>
      </c>
      <c r="AG18" s="67">
        <f>RANK(AI18,AI17:AI20)</f>
        <v>3</v>
      </c>
      <c r="AH18" s="67" t="str">
        <f>I16</f>
        <v>Roumanie</v>
      </c>
      <c r="AI18" s="67">
        <f>(AK18*10000000000)+((AR18+AX18+BF18)*100000)+(AQ18*1000)+(AO18*10)-AF18</f>
        <v>9999997018</v>
      </c>
      <c r="AJ18" s="67">
        <f>M16+M19+B21</f>
        <v>3</v>
      </c>
      <c r="AK18" s="67">
        <f>(3*AL18)+AM18</f>
        <v>1</v>
      </c>
      <c r="AL18" s="67">
        <f>N16+C18+C21</f>
        <v>0</v>
      </c>
      <c r="AM18" s="67">
        <f>O16+D18+D21</f>
        <v>1</v>
      </c>
      <c r="AN18" s="67">
        <f>P16+E18+E21</f>
        <v>2</v>
      </c>
      <c r="AO18" s="67">
        <f>H16+G18+G21</f>
        <v>2</v>
      </c>
      <c r="AP18" s="67">
        <f>G16+H18+H21</f>
        <v>5</v>
      </c>
      <c r="AQ18" s="67">
        <f>AO18-AP18</f>
        <v>-3</v>
      </c>
      <c r="AR18" s="108">
        <f>IF(AND(AS18&lt;&gt;"",COUNTIF(AT18:AW18,AS18)=1),1000,0)</f>
        <v>0</v>
      </c>
      <c r="AS18" s="68">
        <f>IF(COUNTIF(AK17:AK20,AK18)=2,IF(AK18=AK17,AF17,IF(AK18=AK19,AF19,IF(AK18=AK20,AF20,""))),"")</f>
        <v>3</v>
      </c>
      <c r="AT18" s="68" t="str">
        <f>IF(H16&gt;G16,1,"")</f>
        <v/>
      </c>
      <c r="AU18" s="109"/>
      <c r="AV18" s="68" t="str">
        <f>IF(G21&gt;H21,3,"")</f>
        <v/>
      </c>
      <c r="AW18" s="110" t="str">
        <f>IF(G18&gt;H18,4,"")</f>
        <v/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66" t="str">
        <f>I16</f>
        <v>Roumanie</v>
      </c>
      <c r="BI18" s="267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2</v>
      </c>
      <c r="H19" s="156">
        <v>0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Roumanie</v>
      </c>
      <c r="V19" s="87">
        <f>VLOOKUP(R19,AG17:AQ20,5,FALSE)</f>
        <v>1</v>
      </c>
      <c r="W19" s="89">
        <f>VLOOKUP(R19,AG17:AQ20,4,FALSE)</f>
        <v>3</v>
      </c>
      <c r="X19" s="89">
        <f>VLOOKUP(R19,AG17:AQ20,6,FALSE)</f>
        <v>0</v>
      </c>
      <c r="Y19" s="89">
        <f>VLOOKUP(R19,AG17:AQ20,7,FALSE)</f>
        <v>1</v>
      </c>
      <c r="Z19" s="89">
        <f>VLOOKUP(R19,AG17:AQ20,8,FALSE)</f>
        <v>2</v>
      </c>
      <c r="AA19" s="89">
        <f>VLOOKUP(R19,AG17:AQ20,9,FALSE)</f>
        <v>2</v>
      </c>
      <c r="AB19" s="89">
        <f>VLOOKUP(R19,AG17:AQ20,10,FALSE)</f>
        <v>5</v>
      </c>
      <c r="AC19" s="90">
        <f>VLOOKUP(R19,AG17:AQ20,11,FALSE)</f>
        <v>-3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9999997007</v>
      </c>
      <c r="AJ19" s="67">
        <f>B17+M18+M21</f>
        <v>3</v>
      </c>
      <c r="AK19" s="67">
        <f>(3*AL19)+AM19</f>
        <v>1</v>
      </c>
      <c r="AL19" s="67">
        <f>C17+N19+N21</f>
        <v>0</v>
      </c>
      <c r="AM19" s="67">
        <f>D17+O19+O21</f>
        <v>1</v>
      </c>
      <c r="AN19" s="67">
        <f>E17+P19+P21</f>
        <v>2</v>
      </c>
      <c r="AO19" s="67">
        <f>G17+H19+H21</f>
        <v>1</v>
      </c>
      <c r="AP19" s="67">
        <f>H17+G19+G21</f>
        <v>4</v>
      </c>
      <c r="AQ19" s="67">
        <f>AO19-AP19</f>
        <v>-3</v>
      </c>
      <c r="AR19" s="108">
        <f>IF(AND(AS19&lt;&gt;"",COUNTIF(AT19:AW19,AS19)=1),1000,0)</f>
        <v>0</v>
      </c>
      <c r="AS19" s="68">
        <f>IF(COUNTIF(AK17:AK20,AK19)=2,IF(AK19=AK17,AF17,IF(AK19=AK18,AF18,IF(AK19=AK20,AF20,""))),"")</f>
        <v>2</v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66" t="str">
        <f>F17</f>
        <v>Albanie</v>
      </c>
      <c r="BI19" s="267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0</v>
      </c>
      <c r="D20" s="66">
        <f t="shared" si="2"/>
        <v>1</v>
      </c>
      <c r="E20" s="66">
        <f t="shared" si="3"/>
        <v>0</v>
      </c>
      <c r="F20" s="208" t="s">
        <v>56</v>
      </c>
      <c r="G20" s="156">
        <v>1</v>
      </c>
      <c r="H20" s="156">
        <v>1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0</v>
      </c>
      <c r="O20" s="66">
        <f t="shared" si="6"/>
        <v>1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1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1</v>
      </c>
      <c r="Z20" s="93">
        <f>VLOOKUP(R20,AG17:AQ20,8,FALSE)</f>
        <v>2</v>
      </c>
      <c r="AA20" s="93">
        <f>VLOOKUP(R20,AG17:AQ20,9,FALSE)</f>
        <v>1</v>
      </c>
      <c r="AB20" s="93">
        <f>VLOOKUP(R20,AG17:AQ20,10,FALSE)</f>
        <v>4</v>
      </c>
      <c r="AC20" s="94">
        <f>VLOOKUP(R20,AG17:AQ20,11,FALSE)</f>
        <v>-3</v>
      </c>
      <c r="AD20" s="217"/>
      <c r="AE20" s="217"/>
      <c r="AF20" s="77">
        <v>4</v>
      </c>
      <c r="AG20" s="78">
        <f>RANK(AI20,AI17:AI20)</f>
        <v>2</v>
      </c>
      <c r="AH20" s="78" t="str">
        <f>I17</f>
        <v>Suisse</v>
      </c>
      <c r="AI20" s="67">
        <f>(AK20*10000000000)+((AR20+AX20+BF20)*100000)+(AQ20*1000)+(AO20*10)-AF20</f>
        <v>70000002036</v>
      </c>
      <c r="AJ20" s="78">
        <f>M17+B19+B20</f>
        <v>3</v>
      </c>
      <c r="AK20" s="78">
        <f>(3*AL20)+AM20</f>
        <v>7</v>
      </c>
      <c r="AL20" s="78">
        <f>N17+N18+C20</f>
        <v>2</v>
      </c>
      <c r="AM20" s="78">
        <f>O17+O18+D20</f>
        <v>1</v>
      </c>
      <c r="AN20" s="78">
        <f>P17+P18+E20</f>
        <v>0</v>
      </c>
      <c r="AO20" s="78">
        <f>H17+H18+G20</f>
        <v>4</v>
      </c>
      <c r="AP20" s="78">
        <f>G17+G18+H20</f>
        <v>2</v>
      </c>
      <c r="AQ20" s="78">
        <f>AO20-AP20</f>
        <v>2</v>
      </c>
      <c r="AR20" s="111">
        <f>IF(AND(AS20&lt;&gt;"",COUNTIF(AT20:AW20,AS20)=1),1000,0)</f>
        <v>0</v>
      </c>
      <c r="AS20" s="112">
        <f>IF(COUNTIF(AK17:AK20,AK20)=2,IF(AK20=AK17,AF17,IF(AK20=AK18,AF18,IF(AK20=AK19,AF19,""))),"")</f>
        <v>1</v>
      </c>
      <c r="AT20" s="112" t="str">
        <f>IF(G20&gt;H20,1,"")</f>
        <v/>
      </c>
      <c r="AU20" s="112">
        <f>IF(H18&gt;G18,2,"")</f>
        <v>2</v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66" t="str">
        <f>I17</f>
        <v>Suisse</v>
      </c>
      <c r="BI20" s="267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0</v>
      </c>
      <c r="D21" s="66">
        <f t="shared" si="2"/>
        <v>1</v>
      </c>
      <c r="E21" s="66">
        <f t="shared" si="3"/>
        <v>0</v>
      </c>
      <c r="F21" s="209" t="s">
        <v>99</v>
      </c>
      <c r="G21" s="156">
        <v>1</v>
      </c>
      <c r="H21" s="156">
        <v>1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1</v>
      </c>
      <c r="P21" s="66">
        <f t="shared" si="7"/>
        <v>0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8" t="s">
        <v>44</v>
      </c>
      <c r="G25" s="269"/>
      <c r="H25" s="269"/>
      <c r="I25" s="270"/>
      <c r="J25" s="268" t="s">
        <v>71</v>
      </c>
      <c r="K25" s="269"/>
      <c r="L25" s="270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2</v>
      </c>
      <c r="H27" s="156">
        <v>1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8" t="s">
        <v>72</v>
      </c>
      <c r="BI27" s="269"/>
      <c r="BJ27" s="270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0</v>
      </c>
      <c r="D28" s="66">
        <f t="shared" si="10"/>
        <v>1</v>
      </c>
      <c r="E28" s="66">
        <f t="shared" si="11"/>
        <v>0</v>
      </c>
      <c r="F28" s="208" t="s">
        <v>101</v>
      </c>
      <c r="G28" s="156">
        <v>1</v>
      </c>
      <c r="H28" s="156">
        <v>1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1</v>
      </c>
      <c r="P28" s="66">
        <f t="shared" si="15"/>
        <v>0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9</v>
      </c>
      <c r="W28" s="74">
        <f>VLOOKUP(R28,AG28:AQ31,4,FALSE)</f>
        <v>3</v>
      </c>
      <c r="X28" s="74">
        <f>VLOOKUP(R28,AG28:AQ31,6,FALSE)</f>
        <v>3</v>
      </c>
      <c r="Y28" s="74">
        <f>VLOOKUP(R28,AG28:AQ31,7,FALSE)</f>
        <v>0</v>
      </c>
      <c r="Z28" s="74">
        <f>VLOOKUP(R28,AG28:AQ31,8,FALSE)</f>
        <v>0</v>
      </c>
      <c r="AA28" s="74">
        <f>VLOOKUP(R28,AG28:AQ31,9,FALSE)</f>
        <v>7</v>
      </c>
      <c r="AB28" s="74">
        <f>VLOOKUP(R28,AG28:AQ31,10,FALSE)</f>
        <v>3</v>
      </c>
      <c r="AC28" s="75">
        <f>VLOOKUP(R28,AG28:AQ31,11,FALSE)</f>
        <v>4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90000004069</v>
      </c>
      <c r="AJ28" s="67">
        <f>B27+B29+M31</f>
        <v>3</v>
      </c>
      <c r="AK28" s="67">
        <f>(3*AL28)+AM28</f>
        <v>9</v>
      </c>
      <c r="AL28" s="67">
        <f>C27+C30+N31</f>
        <v>3</v>
      </c>
      <c r="AM28" s="67">
        <f>D27+D30+O31</f>
        <v>0</v>
      </c>
      <c r="AN28" s="67">
        <f>E27+E30+P31</f>
        <v>0</v>
      </c>
      <c r="AO28" s="67">
        <f>G27+G30+H31</f>
        <v>7</v>
      </c>
      <c r="AP28" s="67">
        <f>H27+H30+G31</f>
        <v>3</v>
      </c>
      <c r="AQ28" s="67">
        <f>AO28-AP28</f>
        <v>4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>
        <f>IF(G30&gt;H30,3,"")</f>
        <v>3</v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66" t="str">
        <f>F27</f>
        <v>Angleterre</v>
      </c>
      <c r="BI28" s="267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1</v>
      </c>
      <c r="D29" s="66">
        <f t="shared" si="10"/>
        <v>0</v>
      </c>
      <c r="E29" s="66">
        <f t="shared" si="11"/>
        <v>0</v>
      </c>
      <c r="F29" s="208" t="s">
        <v>10</v>
      </c>
      <c r="G29" s="156">
        <v>2</v>
      </c>
      <c r="H29" s="156">
        <v>1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0</v>
      </c>
      <c r="P29" s="66">
        <f t="shared" si="15"/>
        <v>1</v>
      </c>
      <c r="Q29" s="221"/>
      <c r="R29" s="69">
        <v>2</v>
      </c>
      <c r="S29" s="69"/>
      <c r="T29" s="83">
        <v>2</v>
      </c>
      <c r="U29" s="84" t="str">
        <f>VLOOKUP(R29,AG28:AQ31,2,FALSE)</f>
        <v>Russie</v>
      </c>
      <c r="V29" s="83">
        <f>VLOOKUP(R29,AG28:AQ31,5,FALSE)</f>
        <v>6</v>
      </c>
      <c r="W29" s="85">
        <f>VLOOKUP(R29,AG28:AQ31,4,FALSE)</f>
        <v>3</v>
      </c>
      <c r="X29" s="85">
        <f>VLOOKUP(R29,AG28:AQ31,6,FALSE)</f>
        <v>2</v>
      </c>
      <c r="Y29" s="85">
        <f>VLOOKUP(R29,AG28:AQ31,7,FALSE)</f>
        <v>0</v>
      </c>
      <c r="Z29" s="85">
        <f>VLOOKUP(R29,AG28:AQ31,8,FALSE)</f>
        <v>1</v>
      </c>
      <c r="AA29" s="85">
        <f>VLOOKUP(R29,AG28:AQ31,9,FALSE)</f>
        <v>5</v>
      </c>
      <c r="AB29" s="85">
        <f>VLOOKUP(R29,AG28:AQ31,10,FALSE)</f>
        <v>4</v>
      </c>
      <c r="AC29" s="86">
        <f>VLOOKUP(R29,AG28:AQ31,11,FALSE)</f>
        <v>1</v>
      </c>
      <c r="AD29" s="217"/>
      <c r="AE29" s="217"/>
      <c r="AF29" s="76">
        <v>2</v>
      </c>
      <c r="AG29" s="67">
        <f>RANK(AI29,AI28:AI31)</f>
        <v>2</v>
      </c>
      <c r="AH29" s="67" t="str">
        <f>I27</f>
        <v>Russie</v>
      </c>
      <c r="AI29" s="67">
        <f>(AK29*10000000000)+((AR29+AX29+BF29)*100000)+(AQ29*1000)+(AO29*10)-AF29</f>
        <v>60000001048</v>
      </c>
      <c r="AJ29" s="67">
        <f>M27+M30+B32</f>
        <v>3</v>
      </c>
      <c r="AK29" s="67">
        <f>(3*AL29)+AM29</f>
        <v>6</v>
      </c>
      <c r="AL29" s="67">
        <f>N27+C29+C32</f>
        <v>2</v>
      </c>
      <c r="AM29" s="67">
        <f>O27+D29+D32</f>
        <v>0</v>
      </c>
      <c r="AN29" s="67">
        <f>P27+E29+E32</f>
        <v>1</v>
      </c>
      <c r="AO29" s="67">
        <f>H27+G29+G32</f>
        <v>5</v>
      </c>
      <c r="AP29" s="67">
        <f>G27+H29+H32</f>
        <v>4</v>
      </c>
      <c r="AQ29" s="67">
        <f>AO29-AP29</f>
        <v>1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>
        <f>IF(G32&gt;H32,3,"")</f>
        <v>3</v>
      </c>
      <c r="AW29" s="110">
        <f>IF(G29&gt;H29,4,"")</f>
        <v>4</v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66" t="str">
        <f>I27</f>
        <v>Russie</v>
      </c>
      <c r="BI29" s="267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1</v>
      </c>
      <c r="D30" s="66">
        <f t="shared" si="10"/>
        <v>0</v>
      </c>
      <c r="E30" s="66">
        <f t="shared" si="11"/>
        <v>0</v>
      </c>
      <c r="F30" s="208" t="s">
        <v>2</v>
      </c>
      <c r="G30" s="156">
        <v>3</v>
      </c>
      <c r="H30" s="156">
        <v>1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0</v>
      </c>
      <c r="P30" s="66">
        <f t="shared" si="15"/>
        <v>1</v>
      </c>
      <c r="Q30" s="221"/>
      <c r="R30" s="69">
        <v>3</v>
      </c>
      <c r="S30" s="69"/>
      <c r="T30" s="87">
        <v>3</v>
      </c>
      <c r="U30" s="88" t="str">
        <f>VLOOKUP(R30,AG28:AQ31,2,FALSE)</f>
        <v>Slovaquie</v>
      </c>
      <c r="V30" s="87">
        <f>VLOOKUP(R30,AG28:AQ31,5,FALSE)</f>
        <v>1</v>
      </c>
      <c r="W30" s="89">
        <f>VLOOKUP(R30,AG28:AQ31,4,FALSE)</f>
        <v>3</v>
      </c>
      <c r="X30" s="89">
        <f>VLOOKUP(R30,AG28:AQ31,6,FALSE)</f>
        <v>0</v>
      </c>
      <c r="Y30" s="89">
        <f>VLOOKUP(R30,AG28:AQ31,7,FALSE)</f>
        <v>1</v>
      </c>
      <c r="Z30" s="89">
        <f>VLOOKUP(R30,AG28:AQ31,8,FALSE)</f>
        <v>2</v>
      </c>
      <c r="AA30" s="89">
        <f>VLOOKUP(R30,AG28:AQ31,9,FALSE)</f>
        <v>3</v>
      </c>
      <c r="AB30" s="89">
        <f>VLOOKUP(R30,AG28:AQ31,10,FALSE)</f>
        <v>5</v>
      </c>
      <c r="AC30" s="90">
        <f>VLOOKUP(R30,AG28:AQ31,11,FALSE)</f>
        <v>-2</v>
      </c>
      <c r="AD30" s="217"/>
      <c r="AE30" s="217"/>
      <c r="AF30" s="76">
        <v>3</v>
      </c>
      <c r="AG30" s="67">
        <f>RANK(AI30,AI28:AI31)</f>
        <v>4</v>
      </c>
      <c r="AH30" s="67" t="str">
        <f>F28</f>
        <v>Pays de Galles</v>
      </c>
      <c r="AI30" s="67">
        <f>(AK30*10000000000)+((AR30+AX30+BF30)*100000)+(AQ30*1000)+(AO30*10)-AF30</f>
        <v>9999997027</v>
      </c>
      <c r="AJ30" s="67">
        <f>B28+M29+M32</f>
        <v>3</v>
      </c>
      <c r="AK30" s="67">
        <f>(3*AL30)+AM30</f>
        <v>1</v>
      </c>
      <c r="AL30" s="67">
        <f>C28+N30+N32</f>
        <v>0</v>
      </c>
      <c r="AM30" s="67">
        <f>D28+O30+O32</f>
        <v>1</v>
      </c>
      <c r="AN30" s="67">
        <f>E28+P30+P32</f>
        <v>2</v>
      </c>
      <c r="AO30" s="67">
        <f>G28+H30+H32</f>
        <v>3</v>
      </c>
      <c r="AP30" s="67">
        <f>H28+G30+G32</f>
        <v>6</v>
      </c>
      <c r="AQ30" s="67">
        <f>AO30-AP30</f>
        <v>-3</v>
      </c>
      <c r="AR30" s="108">
        <f>IF(AND(AS30&lt;&gt;"",COUNTIF(AT30:AW30,AS30)=1),1000,0)</f>
        <v>0</v>
      </c>
      <c r="AS30" s="68">
        <f>IF(COUNTIF(AK28:AK31,AK30)=2,IF(AK30=AK28,AF28,IF(AK30=AK29,AF29,IF(AK30=AK31,AF31,""))),"")</f>
        <v>4</v>
      </c>
      <c r="AT30" s="68" t="str">
        <f>IF(H30&gt;G30,1,"")</f>
        <v/>
      </c>
      <c r="AU30" s="68" t="str">
        <f>IF(H32&gt;G32,2,"")</f>
        <v/>
      </c>
      <c r="AV30" s="109"/>
      <c r="AW30" s="110" t="str">
        <f>IF(G28&gt;H28,4,"")</f>
        <v/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66" t="str">
        <f>F28</f>
        <v>Pays de Galles</v>
      </c>
      <c r="BI30" s="267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1</v>
      </c>
      <c r="H31" s="156">
        <v>2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Pays de Galles</v>
      </c>
      <c r="V31" s="91">
        <f>VLOOKUP(R31,AG28:AQ31,5,FALSE)</f>
        <v>1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1</v>
      </c>
      <c r="Z31" s="93">
        <f>VLOOKUP(R31,AG28:AQ31,8,FALSE)</f>
        <v>2</v>
      </c>
      <c r="AA31" s="93">
        <f>VLOOKUP(R31,AG28:AQ31,9,FALSE)</f>
        <v>3</v>
      </c>
      <c r="AB31" s="93">
        <f>VLOOKUP(R31,AG28:AQ31,10,FALSE)</f>
        <v>6</v>
      </c>
      <c r="AC31" s="94">
        <f>VLOOKUP(R31,AG28:AQ31,11,FALSE)</f>
        <v>-3</v>
      </c>
      <c r="AD31" s="217"/>
      <c r="AE31" s="217"/>
      <c r="AF31" s="77">
        <v>4</v>
      </c>
      <c r="AG31" s="78">
        <f>RANK(AI31,AI28:AI31)</f>
        <v>3</v>
      </c>
      <c r="AH31" s="78" t="str">
        <f>I28</f>
        <v>Slovaquie</v>
      </c>
      <c r="AI31" s="67">
        <f>(AK31*10000000000)+((AR31+AX31+BF31)*100000)+(AQ31*1000)+(AO31*10)-AF31</f>
        <v>9999998026</v>
      </c>
      <c r="AJ31" s="78">
        <f>M28+B30+B31</f>
        <v>3</v>
      </c>
      <c r="AK31" s="78">
        <f>(3*AL31)+AM31</f>
        <v>1</v>
      </c>
      <c r="AL31" s="78">
        <f>N28+N29+C31</f>
        <v>0</v>
      </c>
      <c r="AM31" s="78">
        <f>O28+O29+D31</f>
        <v>1</v>
      </c>
      <c r="AN31" s="78">
        <f>P28+P29+E31</f>
        <v>2</v>
      </c>
      <c r="AO31" s="78">
        <f>H28+H29+G31</f>
        <v>3</v>
      </c>
      <c r="AP31" s="78">
        <f>G28+G29+H31</f>
        <v>5</v>
      </c>
      <c r="AQ31" s="78">
        <f>AO31-AP31</f>
        <v>-2</v>
      </c>
      <c r="AR31" s="111">
        <f>IF(AND(AS31&lt;&gt;"",COUNTIF(AT31:AW31,AS31)=1),1000,0)</f>
        <v>0</v>
      </c>
      <c r="AS31" s="112">
        <f>IF(COUNTIF(AK28:AK31,AK31)=2,IF(AK31=AK28,AF28,IF(AK31=AK29,AF29,IF(AK31=AK30,AF30,""))),"")</f>
        <v>3</v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66" t="str">
        <f>I28</f>
        <v>Slovaquie</v>
      </c>
      <c r="BI31" s="267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1</v>
      </c>
      <c r="D32" s="66">
        <f t="shared" si="10"/>
        <v>0</v>
      </c>
      <c r="E32" s="66">
        <f t="shared" si="11"/>
        <v>0</v>
      </c>
      <c r="F32" s="209" t="s">
        <v>10</v>
      </c>
      <c r="G32" s="156">
        <v>2</v>
      </c>
      <c r="H32" s="156">
        <v>1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0</v>
      </c>
      <c r="O32" s="66">
        <f t="shared" si="14"/>
        <v>0</v>
      </c>
      <c r="P32" s="66">
        <f t="shared" si="15"/>
        <v>1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8" t="s">
        <v>45</v>
      </c>
      <c r="G36" s="269"/>
      <c r="H36" s="269"/>
      <c r="I36" s="270"/>
      <c r="J36" s="268" t="s">
        <v>71</v>
      </c>
      <c r="K36" s="269"/>
      <c r="L36" s="270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3</v>
      </c>
      <c r="H38" s="156">
        <v>0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8" t="s">
        <v>72</v>
      </c>
      <c r="BI38" s="269"/>
      <c r="BJ38" s="270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0</v>
      </c>
      <c r="D39" s="66">
        <f t="shared" si="18"/>
        <v>1</v>
      </c>
      <c r="E39" s="66">
        <f t="shared" si="19"/>
        <v>0</v>
      </c>
      <c r="F39" s="208" t="s">
        <v>104</v>
      </c>
      <c r="G39" s="156">
        <v>1</v>
      </c>
      <c r="H39" s="156">
        <v>1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1</v>
      </c>
      <c r="P39" s="66">
        <f t="shared" si="23"/>
        <v>0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9</v>
      </c>
      <c r="AB39" s="74">
        <f>VLOOKUP(R39,AG39:AQ42,10,FALSE)</f>
        <v>2</v>
      </c>
      <c r="AC39" s="75">
        <f>VLOOKUP(R39,AG39:AQ42,11,FALSE)</f>
        <v>7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90000007089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9</v>
      </c>
      <c r="AP39" s="67">
        <f>H38+H41+G42</f>
        <v>2</v>
      </c>
      <c r="AQ39" s="67">
        <f>AO39-AP39</f>
        <v>7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66" t="str">
        <f>F38</f>
        <v>Allemagne</v>
      </c>
      <c r="BI39" s="267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0</v>
      </c>
      <c r="D40" s="66">
        <f t="shared" si="18"/>
        <v>1</v>
      </c>
      <c r="E40" s="66">
        <f t="shared" si="19"/>
        <v>0</v>
      </c>
      <c r="F40" s="208" t="s">
        <v>103</v>
      </c>
      <c r="G40" s="156">
        <v>1</v>
      </c>
      <c r="H40" s="156">
        <v>1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1</v>
      </c>
      <c r="P40" s="66">
        <f t="shared" si="23"/>
        <v>0</v>
      </c>
      <c r="Q40" s="221"/>
      <c r="R40" s="69">
        <v>2</v>
      </c>
      <c r="S40" s="69"/>
      <c r="T40" s="83">
        <v>2</v>
      </c>
      <c r="U40" s="84" t="str">
        <f>VLOOKUP(R40,AG39:AQ42,2,FALSE)</f>
        <v>Pologne</v>
      </c>
      <c r="V40" s="83">
        <f>VLOOKUP(R40,AG39:AQ42,5,FALSE)</f>
        <v>4</v>
      </c>
      <c r="W40" s="85">
        <f>VLOOKUP(R40,AG39:AQ42,4,FALSE)</f>
        <v>3</v>
      </c>
      <c r="X40" s="85">
        <f>VLOOKUP(R40,AG39:AQ42,6,FALSE)</f>
        <v>1</v>
      </c>
      <c r="Y40" s="85">
        <f>VLOOKUP(R40,AG39:AQ42,7,FALSE)</f>
        <v>1</v>
      </c>
      <c r="Z40" s="85">
        <f>VLOOKUP(R40,AG39:AQ42,8,FALSE)</f>
        <v>1</v>
      </c>
      <c r="AA40" s="85">
        <f>VLOOKUP(R40,AG39:AQ42,9,FALSE)</f>
        <v>4</v>
      </c>
      <c r="AB40" s="85">
        <f>VLOOKUP(R40,AG39:AQ42,10,FALSE)</f>
        <v>5</v>
      </c>
      <c r="AC40" s="86">
        <f>VLOOKUP(R40,AG39:AQ42,11,FALSE)</f>
        <v>-1</v>
      </c>
      <c r="AD40" s="217"/>
      <c r="AE40" s="217"/>
      <c r="AF40" s="76">
        <v>2</v>
      </c>
      <c r="AG40" s="67">
        <f>RANK(AI40,AI39:AI42)</f>
        <v>4</v>
      </c>
      <c r="AH40" s="67" t="str">
        <f>I38</f>
        <v>Ukraine</v>
      </c>
      <c r="AI40" s="67">
        <f>(AK40*10000000000)+((AR40+AX40+BF40)*100000)+(AQ40*1000)+(AO40*10)-AF40</f>
        <v>9999996018</v>
      </c>
      <c r="AJ40" s="67">
        <f>M38+M41+B43</f>
        <v>3</v>
      </c>
      <c r="AK40" s="67">
        <f>(3*AL40)+AM40</f>
        <v>1</v>
      </c>
      <c r="AL40" s="67">
        <f>N38+C40+C43</f>
        <v>0</v>
      </c>
      <c r="AM40" s="67">
        <f>O38+D40+D43</f>
        <v>1</v>
      </c>
      <c r="AN40" s="67">
        <f>P38+E40+E43</f>
        <v>2</v>
      </c>
      <c r="AO40" s="67">
        <f>H38+G40+G43</f>
        <v>2</v>
      </c>
      <c r="AP40" s="67">
        <f>G38+H40+H43</f>
        <v>6</v>
      </c>
      <c r="AQ40" s="67">
        <f>AO40-AP40</f>
        <v>-4</v>
      </c>
      <c r="AR40" s="108">
        <f>IF(AND(AS40&lt;&gt;"",COUNTIF(AT40:AW40,AS40)=1),1000,0)</f>
        <v>0</v>
      </c>
      <c r="AS40" s="68" t="str">
        <f>IF(COUNTIF(AK39:AK42,AK40)=2,IF(AK40=AK39,AF39,IF(AK40=AK41,AF41,IF(AK40=AK42,AF42,""))),"")</f>
        <v/>
      </c>
      <c r="AT40" s="68" t="str">
        <f>IF(H38&gt;G38,1,"")</f>
        <v/>
      </c>
      <c r="AU40" s="109"/>
      <c r="AV40" s="68" t="str">
        <f>IF(G43&gt;H43,3,"")</f>
        <v/>
      </c>
      <c r="AW40" s="110" t="str">
        <f>IF(G40&gt;H40,4,"")</f>
        <v/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66" t="str">
        <f>I38</f>
        <v>Ukraine</v>
      </c>
      <c r="BI40" s="267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3</v>
      </c>
      <c r="H41" s="156">
        <v>1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Irlande du Nord</v>
      </c>
      <c r="V41" s="87">
        <f>VLOOKUP(R41,AG39:AQ42,5,FALSE)</f>
        <v>2</v>
      </c>
      <c r="W41" s="89">
        <f>VLOOKUP(R41,AG39:AQ42,4,FALSE)</f>
        <v>3</v>
      </c>
      <c r="X41" s="89">
        <f>VLOOKUP(R41,AG39:AQ42,6,FALSE)</f>
        <v>0</v>
      </c>
      <c r="Y41" s="89">
        <f>VLOOKUP(R41,AG39:AQ42,7,FALSE)</f>
        <v>2</v>
      </c>
      <c r="Z41" s="89">
        <f>VLOOKUP(R41,AG39:AQ42,8,FALSE)</f>
        <v>1</v>
      </c>
      <c r="AA41" s="89">
        <f>VLOOKUP(R41,AG39:AQ42,9,FALSE)</f>
        <v>3</v>
      </c>
      <c r="AB41" s="89">
        <f>VLOOKUP(R41,AG39:AQ42,10,FALSE)</f>
        <v>5</v>
      </c>
      <c r="AC41" s="90">
        <f>VLOOKUP(R41,AG39:AQ42,11,FALSE)</f>
        <v>-2</v>
      </c>
      <c r="AD41" s="217"/>
      <c r="AE41" s="217"/>
      <c r="AF41" s="76">
        <v>3</v>
      </c>
      <c r="AG41" s="67">
        <f>RANK(AI41,AI39:AI42)</f>
        <v>2</v>
      </c>
      <c r="AH41" s="67" t="str">
        <f>F39</f>
        <v>Pologne</v>
      </c>
      <c r="AI41" s="67">
        <f>(AK41*10000000000)+((AR41+AX41+BF41)*100000)+(AQ41*1000)+(AO41*10)-AF41</f>
        <v>39999999037</v>
      </c>
      <c r="AJ41" s="67">
        <f>B39+M40+M43</f>
        <v>3</v>
      </c>
      <c r="AK41" s="67">
        <f>(3*AL41)+AM41</f>
        <v>4</v>
      </c>
      <c r="AL41" s="67">
        <f>C39+N41+N43</f>
        <v>1</v>
      </c>
      <c r="AM41" s="67">
        <f>D39+O41+O43</f>
        <v>1</v>
      </c>
      <c r="AN41" s="67">
        <f>E39+P41+P43</f>
        <v>1</v>
      </c>
      <c r="AO41" s="67">
        <f>G39+H41+H43</f>
        <v>4</v>
      </c>
      <c r="AP41" s="67">
        <f>H39+G41+G43</f>
        <v>5</v>
      </c>
      <c r="AQ41" s="67">
        <f>AO41-AP41</f>
        <v>-1</v>
      </c>
      <c r="AR41" s="108">
        <f>IF(AND(AS41&lt;&gt;"",COUNTIF(AT41:AW41,AS41)=1),1000,0)</f>
        <v>0</v>
      </c>
      <c r="AS41" s="68" t="str">
        <f>IF(COUNTIF(AK39:AK42,AK41)=2,IF(AK41=AK39,AF39,IF(AK41=AK40,AF40,IF(AK41=AK42,AF42,""))),"")</f>
        <v/>
      </c>
      <c r="AT41" s="68" t="str">
        <f>IF(H41&gt;G41,1,"")</f>
        <v/>
      </c>
      <c r="AU41" s="68">
        <f>IF(H43&gt;G43,2,"")</f>
        <v>2</v>
      </c>
      <c r="AV41" s="109"/>
      <c r="AW41" s="110" t="str">
        <f>IF(G39&gt;H39,4,"")</f>
        <v/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66" t="str">
        <f>F39</f>
        <v>Pologne</v>
      </c>
      <c r="BI41" s="267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1</v>
      </c>
      <c r="H42" s="156">
        <v>3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Ukraine</v>
      </c>
      <c r="V42" s="91">
        <f>VLOOKUP(R42,AG39:AQ42,5,FALSE)</f>
        <v>1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1</v>
      </c>
      <c r="Z42" s="93">
        <f>VLOOKUP(R42,AG39:AQ42,8,FALSE)</f>
        <v>2</v>
      </c>
      <c r="AA42" s="93">
        <f>VLOOKUP(R42,AG39:AQ42,9,FALSE)</f>
        <v>2</v>
      </c>
      <c r="AB42" s="93">
        <f>VLOOKUP(R42,AG39:AQ42,10,FALSE)</f>
        <v>6</v>
      </c>
      <c r="AC42" s="94">
        <f>VLOOKUP(R42,AG39:AQ42,11,FALSE)</f>
        <v>-4</v>
      </c>
      <c r="AD42" s="217"/>
      <c r="AE42" s="217"/>
      <c r="AF42" s="77">
        <v>4</v>
      </c>
      <c r="AG42" s="78">
        <f>RANK(AI42,AI39:AI42)</f>
        <v>3</v>
      </c>
      <c r="AH42" s="78" t="str">
        <f>I39</f>
        <v>Irlande du Nord</v>
      </c>
      <c r="AI42" s="67">
        <f>(AK42*10000000000)+((AR42+AX42+BF42)*100000)+(AQ42*1000)+(AO42*10)-AF42</f>
        <v>19999998026</v>
      </c>
      <c r="AJ42" s="78">
        <f>M39+B41+B42</f>
        <v>3</v>
      </c>
      <c r="AK42" s="78">
        <f>(3*AL42)+AM42</f>
        <v>2</v>
      </c>
      <c r="AL42" s="78">
        <f>N39+N40+C42</f>
        <v>0</v>
      </c>
      <c r="AM42" s="78">
        <f>O39+O40+D42</f>
        <v>2</v>
      </c>
      <c r="AN42" s="78">
        <f>P39+P40+E42</f>
        <v>1</v>
      </c>
      <c r="AO42" s="78">
        <f>H39+H40+G42</f>
        <v>3</v>
      </c>
      <c r="AP42" s="78">
        <f>G39+G40+H42</f>
        <v>5</v>
      </c>
      <c r="AQ42" s="78">
        <f>AO42-AP42</f>
        <v>-2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66" t="str">
        <f>I39</f>
        <v>Irlande du Nord</v>
      </c>
      <c r="BI42" s="267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0</v>
      </c>
      <c r="E43" s="66">
        <f t="shared" si="19"/>
        <v>1</v>
      </c>
      <c r="F43" s="209" t="s">
        <v>103</v>
      </c>
      <c r="G43" s="156">
        <v>1</v>
      </c>
      <c r="H43" s="156">
        <v>2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1</v>
      </c>
      <c r="O43" s="66">
        <f t="shared" si="22"/>
        <v>0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8" t="s">
        <v>46</v>
      </c>
      <c r="G47" s="269"/>
      <c r="H47" s="269"/>
      <c r="I47" s="270"/>
      <c r="J47" s="268" t="s">
        <v>71</v>
      </c>
      <c r="K47" s="269"/>
      <c r="L47" s="270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3</v>
      </c>
      <c r="H49" s="156">
        <v>1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8" t="s">
        <v>72</v>
      </c>
      <c r="BI49" s="269"/>
      <c r="BJ49" s="270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1</v>
      </c>
      <c r="E50" s="66">
        <f t="shared" si="27"/>
        <v>0</v>
      </c>
      <c r="F50" s="208" t="s">
        <v>107</v>
      </c>
      <c r="G50" s="156">
        <v>1</v>
      </c>
      <c r="H50" s="156">
        <v>1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0</v>
      </c>
      <c r="O50" s="66">
        <f t="shared" si="30"/>
        <v>1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7</v>
      </c>
      <c r="W50" s="74">
        <f>VLOOKUP(R50,AG50:AQ53,4,FALSE)</f>
        <v>3</v>
      </c>
      <c r="X50" s="74">
        <f>VLOOKUP(R50,AG50:AQ53,6,FALSE)</f>
        <v>2</v>
      </c>
      <c r="Y50" s="74">
        <f>VLOOKUP(R50,AG50:AQ53,7,FALSE)</f>
        <v>1</v>
      </c>
      <c r="Z50" s="74">
        <f>VLOOKUP(R50,AG50:AQ53,8,FALSE)</f>
        <v>0</v>
      </c>
      <c r="AA50" s="74">
        <f>VLOOKUP(R50,AG50:AQ53,9,FALSE)</f>
        <v>8</v>
      </c>
      <c r="AB50" s="74">
        <f>VLOOKUP(R50,AG50:AQ53,10,FALSE)</f>
        <v>4</v>
      </c>
      <c r="AC50" s="75">
        <f>VLOOKUP(R50,AG50:AQ53,11,FALSE)</f>
        <v>4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70000004079</v>
      </c>
      <c r="AJ50" s="67">
        <f>B49+B51+M53</f>
        <v>3</v>
      </c>
      <c r="AK50" s="67">
        <f>(3*AL50)+AM50</f>
        <v>7</v>
      </c>
      <c r="AL50" s="67">
        <f>C49+C52+N53</f>
        <v>2</v>
      </c>
      <c r="AM50" s="67">
        <f>D49+D52+O53</f>
        <v>1</v>
      </c>
      <c r="AN50" s="67">
        <f>E49+E52+P53</f>
        <v>0</v>
      </c>
      <c r="AO50" s="67">
        <f>G49+G52+H53</f>
        <v>8</v>
      </c>
      <c r="AP50" s="67">
        <f>H49+H52+G53</f>
        <v>4</v>
      </c>
      <c r="AQ50" s="67">
        <f>AO50-AP50</f>
        <v>4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 t="str">
        <f>IF(H53&gt;G53,4,"")</f>
        <v/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66" t="str">
        <f>F49</f>
        <v>Espagne</v>
      </c>
      <c r="BI50" s="267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1</v>
      </c>
      <c r="E51" s="66">
        <f t="shared" si="27"/>
        <v>0</v>
      </c>
      <c r="F51" s="208" t="s">
        <v>106</v>
      </c>
      <c r="G51" s="156">
        <v>2</v>
      </c>
      <c r="H51" s="156">
        <v>2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0</v>
      </c>
      <c r="O51" s="66">
        <f t="shared" si="30"/>
        <v>1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Turquie</v>
      </c>
      <c r="V51" s="83">
        <f>VLOOKUP(R51,AG50:AQ53,5,FALSE)</f>
        <v>4</v>
      </c>
      <c r="W51" s="85">
        <f>VLOOKUP(R51,AG50:AQ53,4,FALSE)</f>
        <v>3</v>
      </c>
      <c r="X51" s="85">
        <f>VLOOKUP(R51,AG50:AQ53,6,FALSE)</f>
        <v>1</v>
      </c>
      <c r="Y51" s="85">
        <f>VLOOKUP(R51,AG50:AQ53,7,FALSE)</f>
        <v>1</v>
      </c>
      <c r="Z51" s="85">
        <f>VLOOKUP(R51,AG50:AQ53,8,FALSE)</f>
        <v>1</v>
      </c>
      <c r="AA51" s="85">
        <f>VLOOKUP(R51,AG50:AQ53,9,FALSE)</f>
        <v>5</v>
      </c>
      <c r="AB51" s="85">
        <f>VLOOKUP(R51,AG50:AQ53,10,FALSE)</f>
        <v>5</v>
      </c>
      <c r="AC51" s="86">
        <f>VLOOKUP(R51,AG50:AQ53,11,FALSE)</f>
        <v>0</v>
      </c>
      <c r="AD51" s="217"/>
      <c r="AE51" s="217"/>
      <c r="AF51" s="76">
        <v>2</v>
      </c>
      <c r="AG51" s="67">
        <f>RANK(AI51,AI50:AI53)</f>
        <v>4</v>
      </c>
      <c r="AH51" s="67" t="str">
        <f>I49</f>
        <v>Rép. Tchèque</v>
      </c>
      <c r="AI51" s="67">
        <f>(AK51*10000000000)+((AR51+AX51+BF51)*100000)+(AQ51*1000)+(AO51*10)-AF51</f>
        <v>9999996038</v>
      </c>
      <c r="AJ51" s="67">
        <f>M49+M52+B54</f>
        <v>3</v>
      </c>
      <c r="AK51" s="67">
        <f>(3*AL51)+AM51</f>
        <v>1</v>
      </c>
      <c r="AL51" s="67">
        <f>N49+C51+C54</f>
        <v>0</v>
      </c>
      <c r="AM51" s="67">
        <f>O49+D51+D54</f>
        <v>1</v>
      </c>
      <c r="AN51" s="67">
        <f>P49+E51+E54</f>
        <v>2</v>
      </c>
      <c r="AO51" s="67">
        <f>H49+G51+G54</f>
        <v>4</v>
      </c>
      <c r="AP51" s="67">
        <f>G49+H51+H54</f>
        <v>8</v>
      </c>
      <c r="AQ51" s="67">
        <f>AO51-AP51</f>
        <v>-4</v>
      </c>
      <c r="AR51" s="108">
        <f>IF(AND(AS51&lt;&gt;"",COUNTIF(AT51:AW51,AS51)=1),1000,0)</f>
        <v>0</v>
      </c>
      <c r="AS51" s="68" t="str">
        <f>IF(COUNTIF(AK50:AK53,AK51)=2,IF(AK51=AK50,AF50,IF(AK51=AK52,AF52,IF(AK51=AK53,AF53,""))),"")</f>
        <v/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66" t="str">
        <f>I49</f>
        <v>Rép. Tchèque</v>
      </c>
      <c r="BI51" s="267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3</v>
      </c>
      <c r="H52" s="156">
        <v>1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Croatie</v>
      </c>
      <c r="V52" s="87">
        <f>VLOOKUP(R52,AG50:AQ53,5,FALSE)</f>
        <v>3</v>
      </c>
      <c r="W52" s="89">
        <f>VLOOKUP(R52,AG50:AQ53,4,FALSE)</f>
        <v>3</v>
      </c>
      <c r="X52" s="89">
        <f>VLOOKUP(R52,AG50:AQ53,6,FALSE)</f>
        <v>0</v>
      </c>
      <c r="Y52" s="89">
        <f>VLOOKUP(R52,AG50:AQ53,7,FALSE)</f>
        <v>3</v>
      </c>
      <c r="Z52" s="89">
        <f>VLOOKUP(R52,AG50:AQ53,8,FALSE)</f>
        <v>0</v>
      </c>
      <c r="AA52" s="89">
        <f>VLOOKUP(R52,AG50:AQ53,9,FALSE)</f>
        <v>5</v>
      </c>
      <c r="AB52" s="89">
        <f>VLOOKUP(R52,AG50:AQ53,10,FALSE)</f>
        <v>5</v>
      </c>
      <c r="AC52" s="90">
        <f>VLOOKUP(R52,AG50:AQ53,11,FALSE)</f>
        <v>0</v>
      </c>
      <c r="AD52" s="217"/>
      <c r="AE52" s="217"/>
      <c r="AF52" s="76">
        <v>3</v>
      </c>
      <c r="AG52" s="67">
        <f>RANK(AI52,AI50:AI53)</f>
        <v>2</v>
      </c>
      <c r="AH52" s="67" t="str">
        <f>F50</f>
        <v>Turquie</v>
      </c>
      <c r="AI52" s="67">
        <f>(AK52*10000000000)+((AR52+AX52+BF52)*100000)+(AQ52*1000)+(AO52*10)-AF52</f>
        <v>40000000047</v>
      </c>
      <c r="AJ52" s="67">
        <f>B50+M51+M54</f>
        <v>3</v>
      </c>
      <c r="AK52" s="67">
        <f>(3*AL52)+AM52</f>
        <v>4</v>
      </c>
      <c r="AL52" s="67">
        <f>C50+N52+N54</f>
        <v>1</v>
      </c>
      <c r="AM52" s="67">
        <f>D50+O52+O54</f>
        <v>1</v>
      </c>
      <c r="AN52" s="67">
        <f>E50+P52+P54</f>
        <v>1</v>
      </c>
      <c r="AO52" s="67">
        <f>G50+H52+H54</f>
        <v>5</v>
      </c>
      <c r="AP52" s="67">
        <f>H50+G52+G54</f>
        <v>5</v>
      </c>
      <c r="AQ52" s="67">
        <f>AO52-AP52</f>
        <v>0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>
        <f>IF(H54&gt;G54,2,"")</f>
        <v>2</v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66" t="str">
        <f>F50</f>
        <v>Turquie</v>
      </c>
      <c r="BI52" s="267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1</v>
      </c>
      <c r="E53" s="66">
        <f t="shared" si="27"/>
        <v>0</v>
      </c>
      <c r="F53" s="208" t="s">
        <v>11</v>
      </c>
      <c r="G53" s="156">
        <v>2</v>
      </c>
      <c r="H53" s="156">
        <v>2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0</v>
      </c>
      <c r="O53" s="66">
        <f t="shared" si="30"/>
        <v>1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Rép. Tchèque</v>
      </c>
      <c r="V53" s="91">
        <f>VLOOKUP(R53,AG50:AQ53,5,FALSE)</f>
        <v>1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1</v>
      </c>
      <c r="Z53" s="93">
        <f>VLOOKUP(R53,AG50:AQ53,8,FALSE)</f>
        <v>2</v>
      </c>
      <c r="AA53" s="93">
        <f>VLOOKUP(R53,AG50:AQ53,9,FALSE)</f>
        <v>4</v>
      </c>
      <c r="AB53" s="93">
        <f>VLOOKUP(R53,AG50:AQ53,10,FALSE)</f>
        <v>8</v>
      </c>
      <c r="AC53" s="94">
        <f>VLOOKUP(R53,AG50:AQ53,11,FALSE)</f>
        <v>-4</v>
      </c>
      <c r="AD53" s="217"/>
      <c r="AE53" s="217"/>
      <c r="AF53" s="77">
        <v>4</v>
      </c>
      <c r="AG53" s="78">
        <f>RANK(AI53,AI50:AI53)</f>
        <v>3</v>
      </c>
      <c r="AH53" s="78" t="str">
        <f>I50</f>
        <v>Croatie</v>
      </c>
      <c r="AI53" s="67">
        <f>(AK53*10000000000)+((AR53+AX53+BF53)*100000)+(AQ53*1000)+(AO53*10)-AF53</f>
        <v>30000000046</v>
      </c>
      <c r="AJ53" s="78">
        <f>M50+B52+B53</f>
        <v>3</v>
      </c>
      <c r="AK53" s="78">
        <f>(3*AL53)+AM53</f>
        <v>3</v>
      </c>
      <c r="AL53" s="78">
        <f>N50+N51+C53</f>
        <v>0</v>
      </c>
      <c r="AM53" s="78">
        <f>O50+O51+D53</f>
        <v>3</v>
      </c>
      <c r="AN53" s="78">
        <f>P50+P51+E53</f>
        <v>0</v>
      </c>
      <c r="AO53" s="78">
        <f>H50+H51+G53</f>
        <v>5</v>
      </c>
      <c r="AP53" s="78">
        <f>G50+G51+H53</f>
        <v>5</v>
      </c>
      <c r="AQ53" s="78">
        <f>AO53-AP53</f>
        <v>0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 t="str">
        <f>IF(G53&gt;H53,1,"")</f>
        <v/>
      </c>
      <c r="AU53" s="112" t="str">
        <f>IF(H51&gt;G51,2,"")</f>
        <v/>
      </c>
      <c r="AV53" s="112" t="str">
        <f>IF(H50&gt;G50,3,"")</f>
        <v/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66" t="str">
        <f>I50</f>
        <v>Croatie</v>
      </c>
      <c r="BI53" s="267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0</v>
      </c>
      <c r="D54" s="66">
        <f t="shared" si="26"/>
        <v>0</v>
      </c>
      <c r="E54" s="66">
        <f t="shared" si="27"/>
        <v>1</v>
      </c>
      <c r="F54" s="209" t="s">
        <v>106</v>
      </c>
      <c r="G54" s="156">
        <v>1</v>
      </c>
      <c r="H54" s="156">
        <v>3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1</v>
      </c>
      <c r="O54" s="66">
        <f t="shared" si="30"/>
        <v>0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8" t="s">
        <v>54</v>
      </c>
      <c r="G58" s="269"/>
      <c r="H58" s="269"/>
      <c r="I58" s="270"/>
      <c r="J58" s="268" t="s">
        <v>71</v>
      </c>
      <c r="K58" s="269"/>
      <c r="L58" s="270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1</v>
      </c>
      <c r="D60" s="66">
        <f t="shared" ref="D60:D65" si="34">IF(AND(G60=H60,G60&lt;&gt;"",H60&lt;&gt;""),1,0)</f>
        <v>0</v>
      </c>
      <c r="E60" s="66">
        <f t="shared" ref="E60:E65" si="35">IF(AND(G60&lt;H60,G60&lt;&gt;"",H60&lt;&gt;""),1,0)</f>
        <v>0</v>
      </c>
      <c r="F60" s="207" t="s">
        <v>57</v>
      </c>
      <c r="G60" s="156">
        <v>2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0</v>
      </c>
      <c r="P60" s="66">
        <f t="shared" ref="P60:P65" si="39">IF(AND(G60&gt;H60,G60&lt;&gt;"",H60&lt;&gt;""),1,0)</f>
        <v>1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8" t="s">
        <v>72</v>
      </c>
      <c r="BI60" s="269"/>
      <c r="BJ60" s="270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0</v>
      </c>
      <c r="E61" s="66">
        <f t="shared" si="35"/>
        <v>1</v>
      </c>
      <c r="F61" s="208" t="s">
        <v>108</v>
      </c>
      <c r="G61" s="156">
        <v>1</v>
      </c>
      <c r="H61" s="156">
        <v>2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1</v>
      </c>
      <c r="O61" s="66">
        <f t="shared" si="38"/>
        <v>0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Belgique</v>
      </c>
      <c r="V61" s="72">
        <f>VLOOKUP(R61,AG61:AQ64,5,FALSE)</f>
        <v>9</v>
      </c>
      <c r="W61" s="74">
        <f>VLOOKUP(R61,AG61:AQ64,4,FALSE)</f>
        <v>3</v>
      </c>
      <c r="X61" s="74">
        <f>VLOOKUP(R61,AG61:AQ64,6,FALSE)</f>
        <v>3</v>
      </c>
      <c r="Y61" s="74">
        <f>VLOOKUP(R61,AG61:AQ64,7,FALSE)</f>
        <v>0</v>
      </c>
      <c r="Z61" s="74">
        <f>VLOOKUP(R61,AG61:AQ64,8,FALSE)</f>
        <v>0</v>
      </c>
      <c r="AA61" s="74">
        <f>VLOOKUP(R61,AG61:AQ64,9,FALSE)</f>
        <v>8</v>
      </c>
      <c r="AB61" s="74">
        <f>VLOOKUP(R61,AG61:AQ64,10,FALSE)</f>
        <v>3</v>
      </c>
      <c r="AC61" s="75">
        <f>VLOOKUP(R61,AG61:AQ64,11,FALSE)</f>
        <v>5</v>
      </c>
      <c r="AD61" s="217"/>
      <c r="AE61" s="217"/>
      <c r="AF61" s="76">
        <v>1</v>
      </c>
      <c r="AG61" s="67">
        <f>RANK(AI61,AI61:AI64)</f>
        <v>1</v>
      </c>
      <c r="AH61" s="67" t="str">
        <f>F60</f>
        <v>Belgique</v>
      </c>
      <c r="AI61" s="67">
        <f>(AK61*10000000000)+((AR61+AX61+BF61)*100000)+(AQ61*1000)+(AO61*10)-AF61</f>
        <v>90000005079</v>
      </c>
      <c r="AJ61" s="67">
        <f>B60+B62+M64</f>
        <v>3</v>
      </c>
      <c r="AK61" s="67">
        <f>(3*AL61)+AM61</f>
        <v>9</v>
      </c>
      <c r="AL61" s="67">
        <f>C60+C63+N64</f>
        <v>3</v>
      </c>
      <c r="AM61" s="67">
        <f>D60+D63+O64</f>
        <v>0</v>
      </c>
      <c r="AN61" s="67">
        <f>E60+E63+P64</f>
        <v>0</v>
      </c>
      <c r="AO61" s="67">
        <f>G60+G63+H64</f>
        <v>8</v>
      </c>
      <c r="AP61" s="67">
        <f>H60+H63+G64</f>
        <v>3</v>
      </c>
      <c r="AQ61" s="67">
        <f>AO61-AP61</f>
        <v>5</v>
      </c>
      <c r="AR61" s="108">
        <f>IF(AND(AS61&lt;&gt;"",COUNTIF(AT61:AW61,AS61)=1),1000,0)</f>
        <v>0</v>
      </c>
      <c r="AS61" s="68" t="str">
        <f>IF(COUNTIF(AK61:AK64,AK61)=2,IF(AK61=AK62,AF62,IF(AK61=AK63,AF63,IF(AK61=AK64,AF64,""))),"")</f>
        <v/>
      </c>
      <c r="AT61" s="109"/>
      <c r="AU61" s="68">
        <f>IF(G60&gt;H60,2,"")</f>
        <v>2</v>
      </c>
      <c r="AV61" s="68">
        <f>IF(G63&gt;H63,3,"")</f>
        <v>3</v>
      </c>
      <c r="AW61" s="110">
        <f>IF(H64&gt;G64,4,"")</f>
        <v>4</v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66" t="str">
        <f>F60</f>
        <v>Belgique</v>
      </c>
      <c r="BI61" s="267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1</v>
      </c>
      <c r="D62" s="66">
        <f t="shared" si="34"/>
        <v>0</v>
      </c>
      <c r="E62" s="66">
        <f t="shared" si="35"/>
        <v>0</v>
      </c>
      <c r="F62" s="208" t="s">
        <v>3</v>
      </c>
      <c r="G62" s="156">
        <v>2</v>
      </c>
      <c r="H62" s="156">
        <v>1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0</v>
      </c>
      <c r="P62" s="66">
        <f t="shared" si="39"/>
        <v>1</v>
      </c>
      <c r="Q62" s="221"/>
      <c r="R62" s="69">
        <v>2</v>
      </c>
      <c r="S62" s="69"/>
      <c r="T62" s="83">
        <v>2</v>
      </c>
      <c r="U62" s="84" t="str">
        <f>VLOOKUP(R62,AG61:AQ64,2,FALSE)</f>
        <v>Italie</v>
      </c>
      <c r="V62" s="83">
        <f>VLOOKUP(R62,AG61:AQ64,5,FALSE)</f>
        <v>6</v>
      </c>
      <c r="W62" s="85">
        <f>VLOOKUP(R62,AG61:AQ64,4,FALSE)</f>
        <v>3</v>
      </c>
      <c r="X62" s="85">
        <f>VLOOKUP(R62,AG61:AQ64,6,FALSE)</f>
        <v>2</v>
      </c>
      <c r="Y62" s="85">
        <f>VLOOKUP(R62,AG61:AQ64,7,FALSE)</f>
        <v>0</v>
      </c>
      <c r="Z62" s="85">
        <f>VLOOKUP(R62,AG61:AQ64,8,FALSE)</f>
        <v>1</v>
      </c>
      <c r="AA62" s="85">
        <f>VLOOKUP(R62,AG61:AQ64,9,FALSE)</f>
        <v>5</v>
      </c>
      <c r="AB62" s="85">
        <f>VLOOKUP(R62,AG61:AQ64,10,FALSE)</f>
        <v>4</v>
      </c>
      <c r="AC62" s="86">
        <f>VLOOKUP(R62,AG61:AQ64,11,FALSE)</f>
        <v>1</v>
      </c>
      <c r="AD62" s="217"/>
      <c r="AE62" s="217"/>
      <c r="AF62" s="76">
        <v>2</v>
      </c>
      <c r="AG62" s="67">
        <f>RANK(AI62,AI61:AI64)</f>
        <v>2</v>
      </c>
      <c r="AH62" s="67" t="str">
        <f>I60</f>
        <v>Italie</v>
      </c>
      <c r="AI62" s="67">
        <f>(AK62*10000000000)+((AR62+AX62+BF62)*100000)+(AQ62*1000)+(AO62*10)-AF62</f>
        <v>60000001048</v>
      </c>
      <c r="AJ62" s="67">
        <f>M60+M63+B65</f>
        <v>3</v>
      </c>
      <c r="AK62" s="67">
        <f>(3*AL62)+AM62</f>
        <v>6</v>
      </c>
      <c r="AL62" s="67">
        <f>N60+C62+C65</f>
        <v>2</v>
      </c>
      <c r="AM62" s="67">
        <f>O60+D62+D65</f>
        <v>0</v>
      </c>
      <c r="AN62" s="67">
        <f>P60+E62+E65</f>
        <v>1</v>
      </c>
      <c r="AO62" s="67">
        <f>H60+G62+G65</f>
        <v>5</v>
      </c>
      <c r="AP62" s="67">
        <f>G60+H62+H65</f>
        <v>4</v>
      </c>
      <c r="AQ62" s="67">
        <f>AO62-AP62</f>
        <v>1</v>
      </c>
      <c r="AR62" s="108">
        <f>IF(AND(AS62&lt;&gt;"",COUNTIF(AT62:AW62,AS62)=1),1000,0)</f>
        <v>0</v>
      </c>
      <c r="AS62" s="68" t="str">
        <f>IF(COUNTIF(AK61:AK64,AK62)=2,IF(AK62=AK61,AF61,IF(AK62=AK63,AF63,IF(AK62=AK64,AF64,""))),"")</f>
        <v/>
      </c>
      <c r="AT62" s="68" t="str">
        <f>IF(H60&gt;G60,1,"")</f>
        <v/>
      </c>
      <c r="AU62" s="109"/>
      <c r="AV62" s="68">
        <f>IF(G65&gt;H65,3,"")</f>
        <v>3</v>
      </c>
      <c r="AW62" s="110">
        <f>IF(G62&gt;H62,4,"")</f>
        <v>4</v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66" t="str">
        <f>I60</f>
        <v>Italie</v>
      </c>
      <c r="BI62" s="267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3</v>
      </c>
      <c r="H63" s="156">
        <v>1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Suède</v>
      </c>
      <c r="V63" s="87">
        <f>VLOOKUP(R63,AG61:AQ64,5,FALSE)</f>
        <v>3</v>
      </c>
      <c r="W63" s="89">
        <f>VLOOKUP(R63,AG61:AQ64,4,FALSE)</f>
        <v>3</v>
      </c>
      <c r="X63" s="89">
        <f>VLOOKUP(R63,AG61:AQ64,6,FALSE)</f>
        <v>1</v>
      </c>
      <c r="Y63" s="89">
        <f>VLOOKUP(R63,AG61:AQ64,7,FALSE)</f>
        <v>0</v>
      </c>
      <c r="Z63" s="89">
        <f>VLOOKUP(R63,AG61:AQ64,8,FALSE)</f>
        <v>2</v>
      </c>
      <c r="AA63" s="89">
        <f>VLOOKUP(R63,AG61:AQ64,9,FALSE)</f>
        <v>4</v>
      </c>
      <c r="AB63" s="89">
        <f>VLOOKUP(R63,AG61:AQ64,10,FALSE)</f>
        <v>6</v>
      </c>
      <c r="AC63" s="90">
        <f>VLOOKUP(R63,AG61:AQ64,11,FALSE)</f>
        <v>-2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-3973</v>
      </c>
      <c r="AJ63" s="67">
        <f>B61+M62+M65</f>
        <v>3</v>
      </c>
      <c r="AK63" s="67">
        <f>(3*AL63)+AM63</f>
        <v>0</v>
      </c>
      <c r="AL63" s="67">
        <f>C61+N63+N65</f>
        <v>0</v>
      </c>
      <c r="AM63" s="67">
        <f>D61+O63+O65</f>
        <v>0</v>
      </c>
      <c r="AN63" s="67">
        <f>E61+P63+P65</f>
        <v>3</v>
      </c>
      <c r="AO63" s="67">
        <f>G61+H63+H65</f>
        <v>3</v>
      </c>
      <c r="AP63" s="67">
        <f>H61+G63+G65</f>
        <v>7</v>
      </c>
      <c r="AQ63" s="67">
        <f>AO63-AP63</f>
        <v>-4</v>
      </c>
      <c r="AR63" s="108">
        <f>IF(AND(AS63&lt;&gt;"",COUNTIF(AT63:AW63,AS63)=1),1000,0)</f>
        <v>0</v>
      </c>
      <c r="AS63" s="68" t="str">
        <f>IF(COUNTIF(AK61:AK64,AK63)=2,IF(AK63=AK61,AF61,IF(AK63=AK62,AF62,IF(AK63=AK64,AF64,""))),"")</f>
        <v/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66" t="str">
        <f>F61</f>
        <v>Irlande</v>
      </c>
      <c r="BI63" s="267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0</v>
      </c>
      <c r="E64" s="66">
        <f t="shared" si="35"/>
        <v>1</v>
      </c>
      <c r="F64" s="208" t="s">
        <v>109</v>
      </c>
      <c r="G64" s="156">
        <v>1</v>
      </c>
      <c r="H64" s="156">
        <v>3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1</v>
      </c>
      <c r="O64" s="66">
        <f t="shared" si="38"/>
        <v>0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0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0</v>
      </c>
      <c r="Z64" s="93">
        <f>VLOOKUP(R64,AG61:AQ64,8,FALSE)</f>
        <v>3</v>
      </c>
      <c r="AA64" s="93">
        <f>VLOOKUP(R64,AG61:AQ64,9,FALSE)</f>
        <v>3</v>
      </c>
      <c r="AB64" s="93">
        <f>VLOOKUP(R64,AG61:AQ64,10,FALSE)</f>
        <v>7</v>
      </c>
      <c r="AC64" s="94">
        <f>VLOOKUP(R64,AG61:AQ64,11,FALSE)</f>
        <v>-4</v>
      </c>
      <c r="AD64" s="217"/>
      <c r="AE64" s="217"/>
      <c r="AF64" s="77">
        <v>4</v>
      </c>
      <c r="AG64" s="78">
        <f>RANK(AI64,AI61:AI64)</f>
        <v>3</v>
      </c>
      <c r="AH64" s="78" t="str">
        <f>I61</f>
        <v>Suède</v>
      </c>
      <c r="AI64" s="67">
        <f>(AK64*10000000000)+((AR64+AX64+BF64)*100000)+(AQ64*1000)+(AO64*10)-AF64</f>
        <v>29999998036</v>
      </c>
      <c r="AJ64" s="78">
        <f>M61+B63+B64</f>
        <v>3</v>
      </c>
      <c r="AK64" s="78">
        <f>(3*AL64)+AM64</f>
        <v>3</v>
      </c>
      <c r="AL64" s="78">
        <f>N61+N62+C64</f>
        <v>1</v>
      </c>
      <c r="AM64" s="78">
        <f>O61+O62+D64</f>
        <v>0</v>
      </c>
      <c r="AN64" s="78">
        <f>P61+P62+E64</f>
        <v>2</v>
      </c>
      <c r="AO64" s="78">
        <f>H61+H62+G64</f>
        <v>4</v>
      </c>
      <c r="AP64" s="78">
        <f>G61+G62+H64</f>
        <v>6</v>
      </c>
      <c r="AQ64" s="78">
        <f>AO64-AP64</f>
        <v>-2</v>
      </c>
      <c r="AR64" s="111">
        <f>IF(AND(AS64&lt;&gt;"",COUNTIF(AT64:AW64,AS64)=1),1000,0)</f>
        <v>0</v>
      </c>
      <c r="AS64" s="112" t="str">
        <f>IF(COUNTIF(AK61:AK64,AK64)=2,IF(AK64=AK61,AF61,IF(AK64=AK62,AF62,IF(AK64=AK63,AF63,""))),"")</f>
        <v/>
      </c>
      <c r="AT64" s="112" t="str">
        <f>IF(G64&gt;H64,1,"")</f>
        <v/>
      </c>
      <c r="AU64" s="112" t="str">
        <f>IF(H62&gt;G62,2,"")</f>
        <v/>
      </c>
      <c r="AV64" s="112">
        <f>IF(H61&gt;G61,3,"")</f>
        <v>3</v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66" t="str">
        <f>I61</f>
        <v>Suède</v>
      </c>
      <c r="BI64" s="267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2</v>
      </c>
      <c r="H65" s="156">
        <v>1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8" t="s">
        <v>55</v>
      </c>
      <c r="G69" s="269"/>
      <c r="H69" s="269"/>
      <c r="I69" s="270"/>
      <c r="J69" s="268" t="s">
        <v>71</v>
      </c>
      <c r="K69" s="269"/>
      <c r="L69" s="270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3</v>
      </c>
      <c r="H71" s="156">
        <v>1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8" t="s">
        <v>72</v>
      </c>
      <c r="BI71" s="269"/>
      <c r="BJ71" s="270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1</v>
      </c>
      <c r="D72" s="66">
        <f t="shared" si="42"/>
        <v>0</v>
      </c>
      <c r="E72" s="66">
        <f t="shared" si="43"/>
        <v>0</v>
      </c>
      <c r="F72" s="208" t="s">
        <v>111</v>
      </c>
      <c r="G72" s="156">
        <v>2</v>
      </c>
      <c r="H72" s="156">
        <v>1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0</v>
      </c>
      <c r="P72" s="66">
        <f t="shared" si="47"/>
        <v>1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9</v>
      </c>
      <c r="W72" s="74">
        <f>VLOOKUP(R72,AG72:AQ75,4,FALSE)</f>
        <v>3</v>
      </c>
      <c r="X72" s="74">
        <f>VLOOKUP(R72,AG72:AQ75,6,FALSE)</f>
        <v>3</v>
      </c>
      <c r="Y72" s="74">
        <f>VLOOKUP(R72,AG72:AQ75,7,FALSE)</f>
        <v>0</v>
      </c>
      <c r="Z72" s="74">
        <f>VLOOKUP(R72,AG72:AQ75,8,FALSE)</f>
        <v>0</v>
      </c>
      <c r="AA72" s="74">
        <f>VLOOKUP(R72,AG72:AQ75,9,FALSE)</f>
        <v>7</v>
      </c>
      <c r="AB72" s="74">
        <f>VLOOKUP(R72,AG72:AQ75,10,FALSE)</f>
        <v>2</v>
      </c>
      <c r="AC72" s="75">
        <f>VLOOKUP(R72,AG72:AQ75,11,FALSE)</f>
        <v>5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90000005069</v>
      </c>
      <c r="AJ72" s="67">
        <f>B71+B73+M75</f>
        <v>3</v>
      </c>
      <c r="AK72" s="67">
        <f>(3*AL72)+AM72</f>
        <v>9</v>
      </c>
      <c r="AL72" s="67">
        <f>C71+C74+N75</f>
        <v>3</v>
      </c>
      <c r="AM72" s="67">
        <f>D71+D74+O75</f>
        <v>0</v>
      </c>
      <c r="AN72" s="67">
        <f>E71+E74+P75</f>
        <v>0</v>
      </c>
      <c r="AO72" s="67">
        <f>G71+G74+H75</f>
        <v>7</v>
      </c>
      <c r="AP72" s="67">
        <f>H71+H74+G75</f>
        <v>2</v>
      </c>
      <c r="AQ72" s="67">
        <f>AO72-AP72</f>
        <v>5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>
        <f>IF(G74&gt;H74,3,"")</f>
        <v>3</v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66" t="str">
        <f>F71</f>
        <v>Portugal</v>
      </c>
      <c r="BI72" s="267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0</v>
      </c>
      <c r="D73" s="66">
        <f t="shared" si="42"/>
        <v>1</v>
      </c>
      <c r="E73" s="66">
        <f t="shared" si="43"/>
        <v>0</v>
      </c>
      <c r="F73" s="208" t="s">
        <v>110</v>
      </c>
      <c r="G73" s="156">
        <v>1</v>
      </c>
      <c r="H73" s="156">
        <v>1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1</v>
      </c>
      <c r="P73" s="66">
        <f t="shared" si="47"/>
        <v>0</v>
      </c>
      <c r="Q73" s="221"/>
      <c r="R73" s="69">
        <v>2</v>
      </c>
      <c r="S73" s="69"/>
      <c r="T73" s="83">
        <v>2</v>
      </c>
      <c r="U73" s="84" t="str">
        <f>VLOOKUP(R73,AG72:AQ75,2,FALSE)</f>
        <v>Autriche</v>
      </c>
      <c r="V73" s="83">
        <f>VLOOKUP(R73,AG72:AQ75,5,FALSE)</f>
        <v>4</v>
      </c>
      <c r="W73" s="85">
        <f>VLOOKUP(R73,AG72:AQ75,4,FALSE)</f>
        <v>3</v>
      </c>
      <c r="X73" s="85">
        <f>VLOOKUP(R73,AG72:AQ75,6,FALSE)</f>
        <v>1</v>
      </c>
      <c r="Y73" s="85">
        <f>VLOOKUP(R73,AG72:AQ75,7,FALSE)</f>
        <v>1</v>
      </c>
      <c r="Z73" s="85">
        <f>VLOOKUP(R73,AG72:AQ75,8,FALSE)</f>
        <v>1</v>
      </c>
      <c r="AA73" s="85">
        <f>VLOOKUP(R73,AG72:AQ75,9,FALSE)</f>
        <v>4</v>
      </c>
      <c r="AB73" s="85">
        <f>VLOOKUP(R73,AG72:AQ75,10,FALSE)</f>
        <v>4</v>
      </c>
      <c r="AC73" s="86">
        <f>VLOOKUP(R73,AG72:AQ75,11,FALSE)</f>
        <v>0</v>
      </c>
      <c r="AD73" s="217"/>
      <c r="AE73" s="217"/>
      <c r="AF73" s="76">
        <v>2</v>
      </c>
      <c r="AG73" s="67">
        <f>RANK(AI73,AI72:AI75)</f>
        <v>3</v>
      </c>
      <c r="AH73" s="67" t="str">
        <f>I71</f>
        <v>Islande</v>
      </c>
      <c r="AI73" s="67">
        <f>(AK73*10000000000)+((AR73+AX73+BF73)*100000)+(AQ73*1000)+(AO73*10)-AF73</f>
        <v>19999998028</v>
      </c>
      <c r="AJ73" s="67">
        <f>M71+M74+B76</f>
        <v>3</v>
      </c>
      <c r="AK73" s="67">
        <f>(3*AL73)+AM73</f>
        <v>2</v>
      </c>
      <c r="AL73" s="67">
        <f>N71+C73+C76</f>
        <v>0</v>
      </c>
      <c r="AM73" s="67">
        <f>O71+D73+D76</f>
        <v>2</v>
      </c>
      <c r="AN73" s="67">
        <f>P71+E73+E76</f>
        <v>1</v>
      </c>
      <c r="AO73" s="67">
        <f>H71+G73+G76</f>
        <v>3</v>
      </c>
      <c r="AP73" s="67">
        <f>G71+H73+H76</f>
        <v>5</v>
      </c>
      <c r="AQ73" s="67">
        <f>AO73-AP73</f>
        <v>-2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 t="str">
        <f>IF(H71&gt;G71,1,"")</f>
        <v/>
      </c>
      <c r="AU73" s="109"/>
      <c r="AV73" s="68" t="str">
        <f>IF(G76&gt;H76,3,"")</f>
        <v/>
      </c>
      <c r="AW73" s="110" t="str">
        <f>IF(G73&gt;H73,4,"")</f>
        <v/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66" t="str">
        <f>I71</f>
        <v>Islande</v>
      </c>
      <c r="BI73" s="267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2</v>
      </c>
      <c r="H74" s="156">
        <v>1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Islande</v>
      </c>
      <c r="V74" s="87">
        <f>VLOOKUP(R74,AG72:AQ75,5,FALSE)</f>
        <v>2</v>
      </c>
      <c r="W74" s="89">
        <f>VLOOKUP(R74,AG72:AQ75,4,FALSE)</f>
        <v>3</v>
      </c>
      <c r="X74" s="89">
        <f>VLOOKUP(R74,AG72:AQ75,6,FALSE)</f>
        <v>0</v>
      </c>
      <c r="Y74" s="89">
        <f>VLOOKUP(R74,AG72:AQ75,7,FALSE)</f>
        <v>2</v>
      </c>
      <c r="Z74" s="89">
        <f>VLOOKUP(R74,AG72:AQ75,8,FALSE)</f>
        <v>1</v>
      </c>
      <c r="AA74" s="89">
        <f>VLOOKUP(R74,AG72:AQ75,9,FALSE)</f>
        <v>3</v>
      </c>
      <c r="AB74" s="89">
        <f>VLOOKUP(R74,AG72:AQ75,10,FALSE)</f>
        <v>5</v>
      </c>
      <c r="AC74" s="90">
        <f>VLOOKUP(R74,AG72:AQ75,11,FALSE)</f>
        <v>-2</v>
      </c>
      <c r="AD74" s="217"/>
      <c r="AE74" s="217"/>
      <c r="AF74" s="76">
        <v>3</v>
      </c>
      <c r="AG74" s="67">
        <f>RANK(AI74,AI72:AI75)</f>
        <v>2</v>
      </c>
      <c r="AH74" s="67" t="str">
        <f>F72</f>
        <v>Autriche</v>
      </c>
      <c r="AI74" s="67">
        <f>(AK74*10000000000)+((AR74+AX74+BF74)*100000)+(AQ74*1000)+(AO74*10)-AF74</f>
        <v>40000000037</v>
      </c>
      <c r="AJ74" s="67">
        <f>B72+M73+M76</f>
        <v>3</v>
      </c>
      <c r="AK74" s="67">
        <f>(3*AL74)+AM74</f>
        <v>4</v>
      </c>
      <c r="AL74" s="67">
        <f>C72+N74+N76</f>
        <v>1</v>
      </c>
      <c r="AM74" s="67">
        <f>D72+O74+O76</f>
        <v>1</v>
      </c>
      <c r="AN74" s="67">
        <f>E72+P74+P76</f>
        <v>1</v>
      </c>
      <c r="AO74" s="67">
        <f>G72+H74+H76</f>
        <v>4</v>
      </c>
      <c r="AP74" s="67">
        <f>H72+G74+G76</f>
        <v>4</v>
      </c>
      <c r="AQ74" s="67">
        <f>AO74-AP74</f>
        <v>0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 t="str">
        <f>IF(H76&gt;G76,2,"")</f>
        <v/>
      </c>
      <c r="AV74" s="109"/>
      <c r="AW74" s="110">
        <f>IF(G72&gt;H72,4,"")</f>
        <v>4</v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66" t="str">
        <f>F72</f>
        <v>Autriche</v>
      </c>
      <c r="BI74" s="267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0</v>
      </c>
      <c r="H75" s="156">
        <v>2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Hongrie</v>
      </c>
      <c r="V75" s="91">
        <f>VLOOKUP(R75,AG72:AQ75,5,FALSE)</f>
        <v>1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1</v>
      </c>
      <c r="Z75" s="93">
        <f>VLOOKUP(R75,AG72:AQ75,8,FALSE)</f>
        <v>2</v>
      </c>
      <c r="AA75" s="93">
        <f>VLOOKUP(R75,AG72:AQ75,9,FALSE)</f>
        <v>2</v>
      </c>
      <c r="AB75" s="93">
        <f>VLOOKUP(R75,AG72:AQ75,10,FALSE)</f>
        <v>5</v>
      </c>
      <c r="AC75" s="94">
        <f>VLOOKUP(R75,AG72:AQ75,11,FALSE)</f>
        <v>-3</v>
      </c>
      <c r="AD75" s="217"/>
      <c r="AE75" s="217"/>
      <c r="AF75" s="77">
        <v>4</v>
      </c>
      <c r="AG75" s="78">
        <f>RANK(AI75,AI72:AI75)</f>
        <v>4</v>
      </c>
      <c r="AH75" s="78" t="str">
        <f>I72</f>
        <v>Hongrie</v>
      </c>
      <c r="AI75" s="67">
        <f>(AK75*10000000000)+((AR75+AX75+BF75)*100000)+(AQ75*1000)+(AO75*10)-AF75</f>
        <v>9999997016</v>
      </c>
      <c r="AJ75" s="78">
        <f>M72+B74+B75</f>
        <v>3</v>
      </c>
      <c r="AK75" s="78">
        <f>(3*AL75)+AM75</f>
        <v>1</v>
      </c>
      <c r="AL75" s="78">
        <f>N72+N73+C75</f>
        <v>0</v>
      </c>
      <c r="AM75" s="78">
        <f>O72+O73+D75</f>
        <v>1</v>
      </c>
      <c r="AN75" s="78">
        <f>P72+P73+E75</f>
        <v>2</v>
      </c>
      <c r="AO75" s="78">
        <f>H72+H73+G75</f>
        <v>2</v>
      </c>
      <c r="AP75" s="78">
        <f>G72+G73+H75</f>
        <v>5</v>
      </c>
      <c r="AQ75" s="78">
        <f>AO75-AP75</f>
        <v>-3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 t="str">
        <f>IF(H73&gt;G73,2,"")</f>
        <v/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66" t="str">
        <f>I72</f>
        <v>Hongrie</v>
      </c>
      <c r="BI75" s="267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0</v>
      </c>
      <c r="D76" s="66">
        <f t="shared" si="42"/>
        <v>1</v>
      </c>
      <c r="E76" s="66">
        <f t="shared" si="43"/>
        <v>0</v>
      </c>
      <c r="F76" s="209" t="s">
        <v>110</v>
      </c>
      <c r="G76" s="156">
        <v>1</v>
      </c>
      <c r="H76" s="156">
        <v>1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0</v>
      </c>
      <c r="O76" s="66">
        <f t="shared" si="46"/>
        <v>1</v>
      </c>
      <c r="P76" s="66">
        <f t="shared" si="47"/>
        <v>0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8" t="s">
        <v>114</v>
      </c>
      <c r="U80" s="269"/>
      <c r="V80" s="269"/>
      <c r="W80" s="269"/>
      <c r="X80" s="269"/>
      <c r="Y80" s="269"/>
      <c r="Z80" s="269"/>
      <c r="AA80" s="269"/>
      <c r="AB80" s="269"/>
      <c r="AC80" s="270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Croatie</v>
      </c>
      <c r="V83" s="164">
        <f t="shared" ref="V83:V88" si="48">(3*X83)+Y83</f>
        <v>3</v>
      </c>
      <c r="W83" s="166">
        <f t="shared" ref="W83:W88" si="49">SUM(X83:Z83)</f>
        <v>3</v>
      </c>
      <c r="X83" s="166">
        <f>VLOOKUP(T83,AG83:AQ88,6,FALSE)</f>
        <v>0</v>
      </c>
      <c r="Y83" s="166">
        <f>VLOOKUP(T83,AG83:AQ88,7,FALSE)</f>
        <v>3</v>
      </c>
      <c r="Z83" s="166">
        <f>VLOOKUP(T83,AG83:AQ88,8,FALSE)</f>
        <v>0</v>
      </c>
      <c r="AA83" s="166">
        <f>VLOOKUP(T83,AG83:AQ88,9,FALSE)</f>
        <v>5</v>
      </c>
      <c r="AB83" s="166">
        <f>VLOOKUP(T83,AG83:AQ88,10,FALSE)</f>
        <v>5</v>
      </c>
      <c r="AC83" s="167">
        <f t="shared" ref="AC83:AC88" si="50">AA83-AB83</f>
        <v>0</v>
      </c>
      <c r="AD83" s="228">
        <f t="shared" ref="AD83:AD88" si="51">VLOOKUP(T83,$AG$83:$AR$88,12,FALSE)</f>
        <v>4</v>
      </c>
      <c r="AE83" s="228"/>
      <c r="AF83" s="168">
        <v>1</v>
      </c>
      <c r="AG83" s="168">
        <f t="shared" ref="AG83:AG88" si="52">RANK(AI83,$AI$83:$AI$88)</f>
        <v>6</v>
      </c>
      <c r="AH83" s="168" t="str">
        <f>U19</f>
        <v>Roumanie</v>
      </c>
      <c r="AI83" s="169">
        <f t="shared" ref="AI83:AI88" si="53">(AK83*100000000)+(AQ83*100000)+(AO83*1000)-AF83</f>
        <v>99701999</v>
      </c>
      <c r="AJ83" s="168">
        <f>W19</f>
        <v>3</v>
      </c>
      <c r="AK83" s="168">
        <f>V19</f>
        <v>1</v>
      </c>
      <c r="AL83" s="168">
        <f t="shared" ref="AL83:AQ83" si="54">X19</f>
        <v>0</v>
      </c>
      <c r="AM83" s="168">
        <f t="shared" si="54"/>
        <v>1</v>
      </c>
      <c r="AN83" s="168">
        <f t="shared" si="54"/>
        <v>2</v>
      </c>
      <c r="AO83" s="168">
        <f t="shared" si="54"/>
        <v>2</v>
      </c>
      <c r="AP83" s="168">
        <f t="shared" si="54"/>
        <v>5</v>
      </c>
      <c r="AQ83" s="168">
        <f t="shared" si="54"/>
        <v>-3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Suède</v>
      </c>
      <c r="V84" s="170">
        <f t="shared" si="48"/>
        <v>3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0</v>
      </c>
      <c r="Z84" s="172">
        <f>VLOOKUP(T84,AG83:AQ88,8,FALSE)</f>
        <v>2</v>
      </c>
      <c r="AA84" s="172">
        <f>VLOOKUP(T84,AG83:AQ88,9,FALSE)</f>
        <v>4</v>
      </c>
      <c r="AB84" s="172">
        <f>VLOOKUP(T84,AG83:AQ88,10,FALSE)</f>
        <v>6</v>
      </c>
      <c r="AC84" s="173">
        <f t="shared" si="50"/>
        <v>-2</v>
      </c>
      <c r="AD84" s="228">
        <f t="shared" si="51"/>
        <v>5</v>
      </c>
      <c r="AE84" s="228"/>
      <c r="AF84" s="168">
        <v>2</v>
      </c>
      <c r="AG84" s="168">
        <f t="shared" si="52"/>
        <v>5</v>
      </c>
      <c r="AH84" s="168" t="str">
        <f>U30</f>
        <v>Slovaquie</v>
      </c>
      <c r="AI84" s="169">
        <f t="shared" si="53"/>
        <v>99802998</v>
      </c>
      <c r="AJ84" s="168">
        <f>W30</f>
        <v>3</v>
      </c>
      <c r="AK84" s="168">
        <f>V30</f>
        <v>1</v>
      </c>
      <c r="AL84" s="168">
        <f t="shared" ref="AL84:AQ84" si="55">X30</f>
        <v>0</v>
      </c>
      <c r="AM84" s="168">
        <f t="shared" si="55"/>
        <v>1</v>
      </c>
      <c r="AN84" s="168">
        <f t="shared" si="55"/>
        <v>2</v>
      </c>
      <c r="AO84" s="168">
        <f t="shared" si="55"/>
        <v>3</v>
      </c>
      <c r="AP84" s="168">
        <f t="shared" si="55"/>
        <v>5</v>
      </c>
      <c r="AQ84" s="168">
        <f t="shared" si="55"/>
        <v>-2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Irlande du Nord</v>
      </c>
      <c r="V85" s="174">
        <f t="shared" si="48"/>
        <v>2</v>
      </c>
      <c r="W85" s="176">
        <f t="shared" si="49"/>
        <v>3</v>
      </c>
      <c r="X85" s="176">
        <f>VLOOKUP(T85,AG83:AQ88,6,FALSE)</f>
        <v>0</v>
      </c>
      <c r="Y85" s="176">
        <f>VLOOKUP(T85,AG83:AQ88,7,FALSE)</f>
        <v>2</v>
      </c>
      <c r="Z85" s="176">
        <f>VLOOKUP(T85,AG83:AQ88,8,FALSE)</f>
        <v>1</v>
      </c>
      <c r="AA85" s="176">
        <f>VLOOKUP(T85,AG83:AQ88,9,FALSE)</f>
        <v>3</v>
      </c>
      <c r="AB85" s="176">
        <f>VLOOKUP(T85,AG83:AQ88,10,FALSE)</f>
        <v>5</v>
      </c>
      <c r="AC85" s="177">
        <f t="shared" si="50"/>
        <v>-2</v>
      </c>
      <c r="AD85" s="228">
        <f t="shared" si="51"/>
        <v>3</v>
      </c>
      <c r="AE85" s="228"/>
      <c r="AF85" s="168">
        <v>3</v>
      </c>
      <c r="AG85" s="168">
        <f t="shared" si="52"/>
        <v>3</v>
      </c>
      <c r="AH85" s="168" t="str">
        <f>U41</f>
        <v>Irlande du Nord</v>
      </c>
      <c r="AI85" s="169">
        <f t="shared" si="53"/>
        <v>199802997</v>
      </c>
      <c r="AJ85" s="168">
        <f>W41</f>
        <v>3</v>
      </c>
      <c r="AK85" s="168">
        <f>V41</f>
        <v>2</v>
      </c>
      <c r="AL85" s="168">
        <f t="shared" ref="AL85:AQ85" si="56">X41</f>
        <v>0</v>
      </c>
      <c r="AM85" s="168">
        <f t="shared" si="56"/>
        <v>2</v>
      </c>
      <c r="AN85" s="168">
        <f t="shared" si="56"/>
        <v>1</v>
      </c>
      <c r="AO85" s="168">
        <f t="shared" si="56"/>
        <v>3</v>
      </c>
      <c r="AP85" s="168">
        <f t="shared" si="56"/>
        <v>5</v>
      </c>
      <c r="AQ85" s="168">
        <f t="shared" si="56"/>
        <v>-2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Islande</v>
      </c>
      <c r="V86" s="178">
        <f t="shared" si="48"/>
        <v>2</v>
      </c>
      <c r="W86" s="180">
        <f t="shared" si="49"/>
        <v>3</v>
      </c>
      <c r="X86" s="180">
        <f>VLOOKUP(T86,AG83:AQ88,6,FALSE)</f>
        <v>0</v>
      </c>
      <c r="Y86" s="180">
        <f>VLOOKUP(T86,AG83:AQ88,7,FALSE)</f>
        <v>2</v>
      </c>
      <c r="Z86" s="180">
        <f>VLOOKUP(T86,AG83:AQ88,8,FALSE)</f>
        <v>1</v>
      </c>
      <c r="AA86" s="180">
        <f>VLOOKUP(T86,AG83:AQ88,9,FALSE)</f>
        <v>3</v>
      </c>
      <c r="AB86" s="180">
        <f>VLOOKUP(T86,AG83:AQ88,10,FALSE)</f>
        <v>5</v>
      </c>
      <c r="AC86" s="181">
        <f t="shared" si="50"/>
        <v>-2</v>
      </c>
      <c r="AD86" s="228">
        <f t="shared" si="51"/>
        <v>6</v>
      </c>
      <c r="AE86" s="228"/>
      <c r="AF86" s="168">
        <v>4</v>
      </c>
      <c r="AG86" s="168">
        <f t="shared" si="52"/>
        <v>1</v>
      </c>
      <c r="AH86" s="168" t="str">
        <f>U52</f>
        <v>Croatie</v>
      </c>
      <c r="AI86" s="169">
        <f t="shared" si="53"/>
        <v>300004996</v>
      </c>
      <c r="AJ86" s="168">
        <f>W52</f>
        <v>3</v>
      </c>
      <c r="AK86" s="168">
        <f>V52</f>
        <v>3</v>
      </c>
      <c r="AL86" s="168">
        <f t="shared" ref="AL86:AQ86" si="57">X52</f>
        <v>0</v>
      </c>
      <c r="AM86" s="168">
        <f t="shared" si="57"/>
        <v>3</v>
      </c>
      <c r="AN86" s="168">
        <f t="shared" si="57"/>
        <v>0</v>
      </c>
      <c r="AO86" s="168">
        <f t="shared" si="57"/>
        <v>5</v>
      </c>
      <c r="AP86" s="168">
        <f t="shared" si="57"/>
        <v>5</v>
      </c>
      <c r="AQ86" s="168">
        <f t="shared" si="57"/>
        <v>0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Slovaquie</v>
      </c>
      <c r="V87" s="182">
        <f t="shared" si="48"/>
        <v>1</v>
      </c>
      <c r="W87" s="184">
        <f t="shared" si="49"/>
        <v>3</v>
      </c>
      <c r="X87" s="184">
        <f>VLOOKUP(T87,AG83:AQ88,6,FALSE)</f>
        <v>0</v>
      </c>
      <c r="Y87" s="184">
        <f>VLOOKUP(T87,AG83:AQ88,7,FALSE)</f>
        <v>1</v>
      </c>
      <c r="Z87" s="184">
        <f>VLOOKUP(T87,AG83:AQ88,8,FALSE)</f>
        <v>2</v>
      </c>
      <c r="AA87" s="184">
        <f>VLOOKUP(T87,AG83:AQ88,9,FALSE)</f>
        <v>3</v>
      </c>
      <c r="AB87" s="184">
        <f>VLOOKUP(T87,AG83:AQ88,10,FALSE)</f>
        <v>5</v>
      </c>
      <c r="AC87" s="185">
        <f t="shared" si="50"/>
        <v>-2</v>
      </c>
      <c r="AD87" s="228">
        <f t="shared" si="51"/>
        <v>2</v>
      </c>
      <c r="AE87" s="228"/>
      <c r="AF87" s="168">
        <v>5</v>
      </c>
      <c r="AG87" s="168">
        <f t="shared" si="52"/>
        <v>2</v>
      </c>
      <c r="AH87" s="168" t="str">
        <f>U63</f>
        <v>Suède</v>
      </c>
      <c r="AI87" s="169">
        <f t="shared" si="53"/>
        <v>299803995</v>
      </c>
      <c r="AJ87" s="168">
        <f>W63</f>
        <v>3</v>
      </c>
      <c r="AK87" s="168">
        <f>V63</f>
        <v>3</v>
      </c>
      <c r="AL87" s="168">
        <f t="shared" ref="AL87:AQ87" si="58">X63</f>
        <v>1</v>
      </c>
      <c r="AM87" s="168">
        <f t="shared" si="58"/>
        <v>0</v>
      </c>
      <c r="AN87" s="168">
        <f t="shared" si="58"/>
        <v>2</v>
      </c>
      <c r="AO87" s="168">
        <f t="shared" si="58"/>
        <v>4</v>
      </c>
      <c r="AP87" s="168">
        <f t="shared" si="58"/>
        <v>6</v>
      </c>
      <c r="AQ87" s="168">
        <f t="shared" si="58"/>
        <v>-2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Roumanie</v>
      </c>
      <c r="V88" s="186">
        <f t="shared" si="48"/>
        <v>1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1</v>
      </c>
      <c r="Z88" s="188">
        <f>VLOOKUP(T88,AG83:AQ88,8,FALSE)</f>
        <v>2</v>
      </c>
      <c r="AA88" s="188">
        <f>VLOOKUP(T88,AG83:AQ88,9,FALSE)</f>
        <v>2</v>
      </c>
      <c r="AB88" s="188">
        <f>VLOOKUP(T88,AG83:AQ88,10,FALSE)</f>
        <v>5</v>
      </c>
      <c r="AC88" s="189">
        <f t="shared" si="50"/>
        <v>-3</v>
      </c>
      <c r="AD88" s="228">
        <f t="shared" si="51"/>
        <v>1</v>
      </c>
      <c r="AE88" s="228"/>
      <c r="AF88" s="168">
        <v>6</v>
      </c>
      <c r="AG88" s="168">
        <f t="shared" si="52"/>
        <v>4</v>
      </c>
      <c r="AH88" s="168" t="str">
        <f>U74</f>
        <v>Islande</v>
      </c>
      <c r="AI88" s="169">
        <f t="shared" si="53"/>
        <v>199802994</v>
      </c>
      <c r="AJ88" s="168">
        <f>W74</f>
        <v>3</v>
      </c>
      <c r="AK88" s="168">
        <f>V74</f>
        <v>2</v>
      </c>
      <c r="AL88" s="168">
        <f t="shared" ref="AL88:AQ88" si="59">X74</f>
        <v>0</v>
      </c>
      <c r="AM88" s="168">
        <f t="shared" si="59"/>
        <v>2</v>
      </c>
      <c r="AN88" s="168">
        <f t="shared" si="59"/>
        <v>1</v>
      </c>
      <c r="AO88" s="168">
        <f t="shared" si="59"/>
        <v>3</v>
      </c>
      <c r="AP88" s="168">
        <f t="shared" si="59"/>
        <v>5</v>
      </c>
      <c r="AQ88" s="168">
        <f t="shared" si="59"/>
        <v>-2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3456</v>
      </c>
      <c r="V91" s="190" t="str">
        <f>VLOOKUP(U91,AH93:AJ107,3,FALSE)</f>
        <v>Irlande du Nord</v>
      </c>
      <c r="W91" s="190" t="str">
        <f>VLOOKUP(U91,AH93:AK107,4,FALSE)</f>
        <v>Croatie</v>
      </c>
      <c r="X91" s="190" t="str">
        <f>VLOOKUP(U91,AH93:AL107,5,FALSE)</f>
        <v>Islande</v>
      </c>
      <c r="Y91" s="190" t="str">
        <f>VLOOKUP(U91,AH93:AM107,6,FALSE)</f>
        <v>Suède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Irlande du Nord</v>
      </c>
      <c r="AK93" s="190" t="str">
        <f>U52</f>
        <v>Croatie</v>
      </c>
      <c r="AL93" s="190" t="str">
        <f>U19</f>
        <v>Roumanie</v>
      </c>
      <c r="AM93" s="190" t="str">
        <f>U30</f>
        <v>Slovaquie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Irlande du Nord</v>
      </c>
      <c r="AK94" s="190" t="str">
        <f>U19</f>
        <v>Roumanie</v>
      </c>
      <c r="AL94" s="190" t="str">
        <f>U30</f>
        <v>Slovaquie</v>
      </c>
      <c r="AM94" s="190" t="str">
        <f>U63</f>
        <v>Suède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Irlande du Nord</v>
      </c>
      <c r="AK95" s="190" t="str">
        <f>U19</f>
        <v>Roumanie</v>
      </c>
      <c r="AL95" s="190" t="str">
        <f>U30</f>
        <v>Slovaquie</v>
      </c>
      <c r="AM95" s="190" t="str">
        <f>U74</f>
        <v>Islande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Croatie</v>
      </c>
      <c r="AK96" s="190" t="str">
        <f>U19</f>
        <v>Roumanie</v>
      </c>
      <c r="AL96" s="190" t="str">
        <f>U30</f>
        <v>Slovaquie</v>
      </c>
      <c r="AM96" s="190" t="str">
        <f>U63</f>
        <v>Suède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Croatie</v>
      </c>
      <c r="AK97" s="190" t="str">
        <f>U19</f>
        <v>Roumanie</v>
      </c>
      <c r="AL97" s="190" t="str">
        <f>U30</f>
        <v>Slovaquie</v>
      </c>
      <c r="AM97" s="190" t="str">
        <f>U74</f>
        <v>Islande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Suède</v>
      </c>
      <c r="AK98" s="190" t="str">
        <f>U19</f>
        <v>Roumanie</v>
      </c>
      <c r="AL98" s="190" t="str">
        <f>U30</f>
        <v>Slovaquie</v>
      </c>
      <c r="AM98" s="190" t="str">
        <f>U74</f>
        <v>Islande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Irlande du Nord</v>
      </c>
      <c r="AK99" s="190" t="str">
        <f>U52</f>
        <v>Croatie</v>
      </c>
      <c r="AL99" s="190" t="str">
        <f>U19</f>
        <v>Roumanie</v>
      </c>
      <c r="AM99" s="190" t="str">
        <f>U63</f>
        <v>Suède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Irlande du Nord</v>
      </c>
      <c r="AK100" s="190" t="str">
        <f>U52</f>
        <v>Croatie</v>
      </c>
      <c r="AL100" s="190" t="str">
        <f>U19</f>
        <v>Roumanie</v>
      </c>
      <c r="AM100" s="190" t="str">
        <f>U74</f>
        <v>Islande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Irlande du Nord</v>
      </c>
      <c r="AK101" s="190" t="str">
        <f>U19</f>
        <v>Roumanie</v>
      </c>
      <c r="AL101" s="190" t="str">
        <f>U74</f>
        <v>Islande</v>
      </c>
      <c r="AM101" s="190" t="str">
        <f>U63</f>
        <v>Suède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Croatie</v>
      </c>
      <c r="AK102" s="190" t="str">
        <f>U19</f>
        <v>Roumanie</v>
      </c>
      <c r="AL102" s="190" t="str">
        <f>U74</f>
        <v>Islande</v>
      </c>
      <c r="AM102" s="190" t="str">
        <f>U63</f>
        <v>Suède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Irlande du Nord</v>
      </c>
      <c r="AK103" s="190" t="str">
        <f>U52</f>
        <v>Croatie</v>
      </c>
      <c r="AL103" s="190" t="str">
        <f>U30</f>
        <v>Slovaquie</v>
      </c>
      <c r="AM103" s="190" t="str">
        <f>U63</f>
        <v>Suède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Irlande du Nord</v>
      </c>
      <c r="AK104" s="190" t="str">
        <f>U52</f>
        <v>Croatie</v>
      </c>
      <c r="AL104" s="190" t="str">
        <f>U30</f>
        <v>Slovaquie</v>
      </c>
      <c r="AM104" s="190" t="str">
        <f>U74</f>
        <v>Islande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Suède</v>
      </c>
      <c r="AK105" s="190" t="str">
        <f>U41</f>
        <v>Irlande du Nord</v>
      </c>
      <c r="AL105" s="190" t="str">
        <f>U30</f>
        <v>Slovaquie</v>
      </c>
      <c r="AM105" s="190" t="str">
        <f>U74</f>
        <v>Islande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Suède</v>
      </c>
      <c r="AK106" s="190" t="str">
        <f>U52</f>
        <v>Croatie</v>
      </c>
      <c r="AL106" s="190" t="str">
        <f>U30</f>
        <v>Slovaquie</v>
      </c>
      <c r="AM106" s="190" t="str">
        <f>U74</f>
        <v>Islande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Irlande du Nord</v>
      </c>
      <c r="AK107" s="190" t="str">
        <f>U52</f>
        <v>Croatie</v>
      </c>
      <c r="AL107" s="190" t="str">
        <f>U74</f>
        <v>Islande</v>
      </c>
      <c r="AM107" s="190" t="str">
        <f>U63</f>
        <v>Suède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  <mergeCell ref="F25:I25"/>
    <mergeCell ref="J25:L25"/>
    <mergeCell ref="BH17:BI17"/>
    <mergeCell ref="BH18:BI18"/>
    <mergeCell ref="BH19:BI19"/>
    <mergeCell ref="BH20:BI20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tabSelected="1" topLeftCell="F1" zoomScale="90" zoomScaleNormal="90" workbookViewId="0">
      <selection activeCell="O36" sqref="O36:O37"/>
    </sheetView>
  </sheetViews>
  <sheetFormatPr baseColWidth="10"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8" t="s">
        <v>58</v>
      </c>
      <c r="D3" s="270"/>
      <c r="E3" s="234"/>
      <c r="F3" s="268" t="s">
        <v>47</v>
      </c>
      <c r="G3" s="270"/>
      <c r="H3" s="245"/>
      <c r="I3" s="268" t="s">
        <v>48</v>
      </c>
      <c r="J3" s="270"/>
      <c r="K3" s="232"/>
      <c r="L3" s="268" t="s">
        <v>49</v>
      </c>
      <c r="M3" s="270"/>
      <c r="N3" s="232"/>
      <c r="O3" s="268" t="s">
        <v>169</v>
      </c>
      <c r="P3" s="270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6" t="str">
        <f>IF(SUM(Poules!W17:W20)=12,Poules!U18,"")</f>
        <v>Suisse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77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8" t="s">
        <v>56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9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6" t="str">
        <f>IF(SUM(Poules!W39:W42)=12,Poules!U40,"")</f>
        <v>Pologne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77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8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9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6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77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8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9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6" t="str">
        <f>IF(SUM(Poules!W17:W20,Poules!W28:W31,Poules!W39:W42,Poules!W50:W53,Poules!W61:W64,Poules!W72:W75)=72,Poules!Y91,"")</f>
        <v>Suède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77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8" t="s">
        <v>2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9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6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77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8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9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6" t="str">
        <f>IF(SUM(Poules!W17:W20,Poules!W28:W31,Poules!W39:W42,Poules!W50:W53,Poules!W61:W64,Poules!W72:W75)=72,Poules!W91,"")</f>
        <v>Croatie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77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8" t="s">
        <v>2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9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6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77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8" t="s">
        <v>3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9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6" t="str">
        <f>IF(SUM(Poules!W61:W64)=12,Poules!U62,"")</f>
        <v>Italie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77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8" t="s">
        <v>57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9"/>
      <c r="P37" s="229"/>
      <c r="Q37" s="229"/>
    </row>
    <row r="38" spans="1:17" ht="17.25" customHeight="1" thickBot="1" x14ac:dyDescent="0.25">
      <c r="A38" s="229"/>
      <c r="B38" s="154"/>
      <c r="C38" s="276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77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8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9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6" t="str">
        <f>IF(SUM(Poules!W17:W20,Poules!W28:W31,Poules!W39:W42,Poules!W50:W53,Poules!W61:W64,Poules!W72:W75)=72,Poules!X91,"")</f>
        <v>Islande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77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8" t="s">
        <v>57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9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6" t="str">
        <f>IF(SUM(Poules!W61:W64)=12,Poules!U61,"")</f>
        <v>Belgique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77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8" t="s">
        <v>57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9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6" t="str">
        <f>IF(SUM(Poules!W50:W53)=12,Poules!U51,"")</f>
        <v>Turquie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77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8" t="s">
        <v>57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9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6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77"/>
      <c r="D55" s="230"/>
      <c r="E55" s="235"/>
      <c r="F55" s="230"/>
      <c r="G55" s="230"/>
      <c r="H55" s="230"/>
      <c r="I55" s="230"/>
      <c r="J55" s="240"/>
      <c r="K55" s="230"/>
      <c r="L55" s="280"/>
      <c r="M55" s="280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8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9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6" t="str">
        <f>IF(SUM(Poules!W17:W20,Poules!W28:W31,Poules!W39:W42,Poules!W50:W53,Poules!W61:W64,Poules!W72:W75)=72,Poules!V91,"")</f>
        <v>Irlande du Nord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77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8" t="s">
        <v>10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9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6" t="str">
        <f>IF(SUM(Poules!W28:W31)=12,Poules!U29,"")</f>
        <v>Russie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77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8" t="s">
        <v>10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9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6" t="str">
        <f>IF(SUM(Poules!W72:W75)=12,Poules!U73,"")</f>
        <v>Autriche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77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Suisse</v>
      </c>
      <c r="I70" s="80" t="str">
        <f>F8</f>
        <v>Suisse</v>
      </c>
      <c r="L70" s="80" t="str">
        <f>I12</f>
        <v>Espagne</v>
      </c>
      <c r="O70" s="80" t="str">
        <f>L20</f>
        <v>Angleterre</v>
      </c>
      <c r="Q70" s="80">
        <f>COUNTIF(G70:P85,"O")</f>
        <v>0</v>
      </c>
    </row>
    <row r="71" spans="1:17" ht="17.25" hidden="1" customHeight="1" x14ac:dyDescent="0.2">
      <c r="F71" s="80" t="str">
        <f>C10</f>
        <v>Pologne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Angleterre</v>
      </c>
      <c r="M71" s="80" t="str">
        <f>IF(AND(L20&lt;&gt;L70,L20&lt;&gt;L71,L20&lt;&gt;""),"O","")</f>
        <v/>
      </c>
      <c r="O71" s="80" t="str">
        <f>L52</f>
        <v>Belgique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Belgique</v>
      </c>
    </row>
    <row r="73" spans="1:17" ht="17.25" hidden="1" customHeight="1" x14ac:dyDescent="0.2">
      <c r="F73" s="80" t="str">
        <f>C18</f>
        <v>Suède</v>
      </c>
      <c r="G73" s="80" t="str">
        <f>IF(AND(F16&lt;&gt;F72,F16&lt;&gt;F73,F16&lt;&gt;""),"O","")</f>
        <v/>
      </c>
      <c r="I73" s="80" t="str">
        <f>F32</f>
        <v>Italie</v>
      </c>
      <c r="J73" s="80" t="str">
        <f>IF(AND(I28&lt;&gt;I72,I28&lt;&gt;I73,I28&lt;&gt;""),"O","")</f>
        <v/>
      </c>
      <c r="L73" s="80" t="str">
        <f>I60</f>
        <v>Russie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Croatie</v>
      </c>
      <c r="G75" s="80" t="str">
        <f>IF(AND(F24&lt;&gt;F74,F24&lt;&gt;F75,F24&lt;&gt;""),"O","")</f>
        <v/>
      </c>
      <c r="I75" s="80" t="str">
        <f>F48</f>
        <v>Belgique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France</v>
      </c>
      <c r="O76" s="246"/>
    </row>
    <row r="77" spans="1:17" ht="17.25" hidden="1" customHeight="1" x14ac:dyDescent="0.2">
      <c r="F77" s="80" t="str">
        <f>C34</f>
        <v>Italie</v>
      </c>
      <c r="G77" s="80" t="str">
        <f>IF(AND(F32&lt;&gt;F76,F32&lt;&gt;F77,F32&lt;&gt;""),"O","")</f>
        <v/>
      </c>
      <c r="I77" s="80" t="str">
        <f>F64</f>
        <v>Russie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Islande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Belgique</v>
      </c>
    </row>
    <row r="81" spans="6:7" ht="17.25" hidden="1" customHeight="1" x14ac:dyDescent="0.2">
      <c r="F81" s="80" t="str">
        <f>C50</f>
        <v>Turquie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France</v>
      </c>
    </row>
    <row r="83" spans="6:7" ht="17.25" hidden="1" customHeight="1" x14ac:dyDescent="0.2">
      <c r="F83" s="80" t="str">
        <f>C58</f>
        <v>Irlande du Nord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Russie</v>
      </c>
    </row>
    <row r="85" spans="6:7" ht="17.25" hidden="1" customHeight="1" x14ac:dyDescent="0.2">
      <c r="F85" s="80" t="str">
        <f>C66</f>
        <v>Autriche</v>
      </c>
      <c r="G85" s="80" t="str">
        <f>IF(AND(F64&lt;&gt;F84,F64&lt;&gt;F85,F64&lt;&gt;""),"O","")</f>
        <v/>
      </c>
    </row>
  </sheetData>
  <sheetProtection selectLockedCells="1"/>
  <mergeCells count="37"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baseColWidth="10"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Fabrice Bindels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bindels_fabrice@hotmail.com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>Vive les bleus! :-)</v>
      </c>
      <c r="I4" s="215"/>
      <c r="J4" s="215"/>
    </row>
    <row r="5" spans="1:10" ht="16.5" thickBot="1" x14ac:dyDescent="0.3">
      <c r="B5" s="275" t="str">
        <f>Poules!F7</f>
        <v>GRILLE COMPLETE</v>
      </c>
      <c r="C5" s="275"/>
      <c r="D5" s="275"/>
      <c r="E5" s="64">
        <v>1</v>
      </c>
      <c r="F5" s="64" t="s">
        <v>12</v>
      </c>
      <c r="G5" s="64">
        <v>2</v>
      </c>
      <c r="H5" s="138" t="str">
        <f>Poules!I5</f>
        <v>Vive les bleus! :-)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2</v>
      </c>
      <c r="I6" s="45">
        <f>Poules!H16</f>
        <v>0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0</v>
      </c>
      <c r="I7" s="8">
        <f>Poules!H17</f>
        <v>1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1</v>
      </c>
      <c r="I8" s="3">
        <f>Poules!H28</f>
        <v>1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2</v>
      </c>
      <c r="I9" s="8">
        <f>Poules!H27</f>
        <v>1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1</v>
      </c>
      <c r="I10" s="3">
        <f>Poules!H50</f>
        <v>1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1</v>
      </c>
      <c r="I11" s="8">
        <f>Poules!H39</f>
        <v>1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3</v>
      </c>
      <c r="I12" s="3">
        <f>Poules!H38</f>
        <v>0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3</v>
      </c>
      <c r="I13" s="8">
        <f>Poules!H49</f>
        <v>1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1</v>
      </c>
      <c r="I14" s="3">
        <f>Poules!H61</f>
        <v>2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2</v>
      </c>
      <c r="I15" s="8">
        <f>Poules!H60</f>
        <v>1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2</v>
      </c>
      <c r="I16" s="3">
        <f>Poules!H72</f>
        <v>1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3</v>
      </c>
      <c r="I17" s="8">
        <f>Poules!H71</f>
        <v>1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2</v>
      </c>
      <c r="I18" s="3">
        <f>Poules!H29</f>
        <v>1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1</v>
      </c>
      <c r="I19" s="8">
        <f>Poules!H18</f>
        <v>2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2</v>
      </c>
      <c r="I20" s="3">
        <f>Poules!H19</f>
        <v>0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3</v>
      </c>
      <c r="I21" s="8">
        <f>Poules!H30</f>
        <v>1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1</v>
      </c>
      <c r="I22" s="3">
        <f>Poules!H40</f>
        <v>1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3</v>
      </c>
      <c r="I23" s="8">
        <f>Poules!H41</f>
        <v>1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2</v>
      </c>
      <c r="I24" s="3">
        <f>Poules!H62</f>
        <v>1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2</v>
      </c>
      <c r="I25" s="8">
        <f>Poules!H51</f>
        <v>2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3</v>
      </c>
      <c r="I26" s="3">
        <f>Poules!H52</f>
        <v>1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3</v>
      </c>
      <c r="I27" s="8">
        <f>Poules!H63</f>
        <v>1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1</v>
      </c>
      <c r="I28" s="3">
        <f>Poules!H73</f>
        <v>1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2</v>
      </c>
      <c r="I29" s="12">
        <f>Poules!H74</f>
        <v>1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1</v>
      </c>
      <c r="I30" s="3">
        <f>Poules!H21</f>
        <v>1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1</v>
      </c>
      <c r="I31" s="8">
        <f>Poules!H20</f>
        <v>1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2</v>
      </c>
      <c r="I32" s="3">
        <f>Poules!H32</f>
        <v>1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1</v>
      </c>
      <c r="I33" s="8">
        <f>Poules!H31</f>
        <v>2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1</v>
      </c>
      <c r="I34" s="3">
        <f>Poules!H42</f>
        <v>3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1</v>
      </c>
      <c r="I35" s="8">
        <f>Poules!H43</f>
        <v>2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2</v>
      </c>
      <c r="I36" s="3">
        <f>Poules!H53</f>
        <v>2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1</v>
      </c>
      <c r="I37" s="8">
        <f>Poules!H54</f>
        <v>3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0</v>
      </c>
      <c r="I38" s="3">
        <f>Poules!H75</f>
        <v>2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1</v>
      </c>
      <c r="I39" s="8">
        <f>Poules!H76</f>
        <v>1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2</v>
      </c>
      <c r="I40" s="3">
        <f>Poules!H65</f>
        <v>1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1</v>
      </c>
      <c r="I41" s="210">
        <f>Poules!H64</f>
        <v>3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Suisse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Pologne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Suède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Croatie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Italie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Islande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Belgique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Turquie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Irlande du Nord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Russie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Autriche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Suisse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Italie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Belgique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France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Russie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Angleterre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Belgique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Russie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Angleterre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Belgique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Belgique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Fabrice</cp:lastModifiedBy>
  <dcterms:created xsi:type="dcterms:W3CDTF">2012-03-29T08:20:24Z</dcterms:created>
  <dcterms:modified xsi:type="dcterms:W3CDTF">2016-05-23T20:19:27Z</dcterms:modified>
</cp:coreProperties>
</file>