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2600" windowHeight="11700" activeTab="2"/>
  </bookViews>
  <sheets>
    <sheet name="Règlement" sheetId="6" r:id="rId1"/>
    <sheet name="Poules" sheetId="4" r:id="rId2"/>
    <sheet name="Phase Finale" sheetId="5" r:id="rId3"/>
    <sheet name="Grille" sheetId="1" r:id="rId4"/>
  </sheets>
  <calcPr calcId="145621"/>
</workbook>
</file>

<file path=xl/calcChain.xml><?xml version="1.0" encoding="utf-8"?>
<calcChain xmlns="http://schemas.openxmlformats.org/spreadsheetml/2006/main"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P71" i="5" s="1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M71" i="5" l="1"/>
  <c r="J77" i="5"/>
  <c r="J75" i="5"/>
  <c r="J71" i="5"/>
  <c r="AN74" i="4"/>
  <c r="AL50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40" i="4"/>
  <c r="AK51" i="4"/>
  <c r="AK50" i="4"/>
  <c r="AK53" i="4"/>
  <c r="AK30" i="4"/>
  <c r="AK17" i="4"/>
  <c r="AK28" i="4"/>
  <c r="BG28" i="4" s="1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AS74" i="4" l="1"/>
  <c r="AR74" i="4" s="1"/>
  <c r="AS64" i="4"/>
  <c r="AR64" i="4" s="1"/>
  <c r="BG51" i="4"/>
  <c r="BG40" i="4"/>
  <c r="BG29" i="4"/>
  <c r="BG30" i="4"/>
  <c r="AS30" i="4"/>
  <c r="AR30" i="4" s="1"/>
  <c r="BG31" i="4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X61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BA31" i="4" l="1"/>
  <c r="AZ28" i="4"/>
  <c r="AZ31" i="4"/>
  <c r="BA30" i="4"/>
  <c r="BF29" i="4"/>
  <c r="BA29" i="4"/>
  <c r="AZ29" i="4"/>
  <c r="BF31" i="4"/>
  <c r="AZ30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AI61" i="4" s="1"/>
  <c r="BA63" i="4"/>
  <c r="AZ64" i="4"/>
  <c r="AZ63" i="4"/>
  <c r="AZ62" i="4"/>
  <c r="BA52" i="4"/>
  <c r="BF52" i="4"/>
  <c r="AZ52" i="4"/>
  <c r="BA50" i="4"/>
  <c r="BF50" i="4"/>
  <c r="BF53" i="4"/>
  <c r="AZ53" i="4"/>
  <c r="AZ51" i="4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D53" i="4" l="1"/>
  <c r="BB74" i="4"/>
  <c r="BB51" i="4"/>
  <c r="BD31" i="4"/>
  <c r="BB31" i="4"/>
  <c r="BB29" i="4"/>
  <c r="BC28" i="4"/>
  <c r="BD64" i="4"/>
  <c r="BC31" i="4"/>
  <c r="BD29" i="4"/>
  <c r="BE61" i="4"/>
  <c r="BE51" i="4"/>
  <c r="BC53" i="4"/>
  <c r="BE50" i="4"/>
  <c r="BC52" i="4"/>
  <c r="BD28" i="4"/>
  <c r="BB30" i="4"/>
  <c r="BE29" i="4"/>
  <c r="BE28" i="4"/>
  <c r="BC30" i="4"/>
  <c r="BE30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29" i="4" l="1"/>
  <c r="AY31" i="4"/>
  <c r="AX31" i="4" s="1"/>
  <c r="AI31" i="4" s="1"/>
  <c r="AY28" i="4"/>
  <c r="AX28" i="4" s="1"/>
  <c r="AI28" i="4" s="1"/>
  <c r="AY17" i="4"/>
  <c r="AY72" i="4"/>
  <c r="AY74" i="4"/>
  <c r="AY52" i="4"/>
  <c r="AY51" i="4"/>
  <c r="AX51" i="4" s="1"/>
  <c r="AI51" i="4" s="1"/>
  <c r="AY53" i="4"/>
  <c r="AY50" i="4"/>
  <c r="AX50" i="4" s="1"/>
  <c r="AI50" i="4" s="1"/>
  <c r="AY30" i="4"/>
  <c r="AX30" i="4" s="1"/>
  <c r="AI30" i="4" s="1"/>
  <c r="AY20" i="4"/>
  <c r="AY63" i="4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Y40" i="4"/>
  <c r="AX40" i="4" s="1"/>
  <c r="AI40" i="4" s="1"/>
  <c r="AY41" i="4"/>
  <c r="AX41" i="4" s="1"/>
  <c r="AI41" i="4" s="1"/>
  <c r="AY19" i="4"/>
  <c r="AY18" i="4"/>
  <c r="AX18" i="4" s="1"/>
  <c r="AI18" i="4" s="1"/>
  <c r="AX53" i="4" l="1"/>
  <c r="AI53" i="4" s="1"/>
  <c r="AX39" i="4"/>
  <c r="AI39" i="4" s="1"/>
  <c r="AG41" i="4" s="1"/>
  <c r="AX29" i="4"/>
  <c r="AI29" i="4" s="1"/>
  <c r="AG31" i="4" s="1"/>
  <c r="AX20" i="4"/>
  <c r="AI20" i="4" s="1"/>
  <c r="AX19" i="4"/>
  <c r="AI19" i="4" s="1"/>
  <c r="AG19" i="4" s="1"/>
  <c r="AX75" i="4"/>
  <c r="AI75" i="4" s="1"/>
  <c r="AX72" i="4"/>
  <c r="AI72" i="4" s="1"/>
  <c r="AX74" i="4"/>
  <c r="AI74" i="4" s="1"/>
  <c r="AX63" i="4"/>
  <c r="AI63" i="4" s="1"/>
  <c r="AG61" i="4" s="1"/>
  <c r="AX52" i="4"/>
  <c r="AI52" i="4" s="1"/>
  <c r="AG53" i="4" s="1"/>
  <c r="AG40" i="4" l="1"/>
  <c r="AG39" i="4"/>
  <c r="X39" i="4" s="1"/>
  <c r="AG42" i="4"/>
  <c r="AG30" i="4"/>
  <c r="AG28" i="4"/>
  <c r="U28" i="4" s="1"/>
  <c r="AG29" i="4"/>
  <c r="AG20" i="4"/>
  <c r="AG17" i="4"/>
  <c r="U17" i="4" s="1"/>
  <c r="AG18" i="4"/>
  <c r="AG74" i="4"/>
  <c r="AG75" i="4"/>
  <c r="AG73" i="4"/>
  <c r="AG72" i="4"/>
  <c r="Y72" i="4" s="1"/>
  <c r="AG64" i="4"/>
  <c r="AG63" i="4"/>
  <c r="AG62" i="4"/>
  <c r="Y61" i="4" s="1"/>
  <c r="AG51" i="4"/>
  <c r="AG50" i="4"/>
  <c r="AG52" i="4"/>
  <c r="V39" i="4" l="1"/>
  <c r="U39" i="4"/>
  <c r="AC39" i="4"/>
  <c r="Y39" i="4"/>
  <c r="W39" i="4"/>
  <c r="AB39" i="4"/>
  <c r="AC41" i="4"/>
  <c r="AQ85" i="4" s="1"/>
  <c r="Y41" i="4"/>
  <c r="AM85" i="4" s="1"/>
  <c r="Z41" i="4"/>
  <c r="AN85" i="4" s="1"/>
  <c r="AA41" i="4"/>
  <c r="AO85" i="4" s="1"/>
  <c r="W42" i="4"/>
  <c r="V40" i="4"/>
  <c r="AB41" i="4"/>
  <c r="AP85" i="4" s="1"/>
  <c r="X41" i="4"/>
  <c r="AL85" i="4" s="1"/>
  <c r="Y40" i="4"/>
  <c r="AB40" i="4"/>
  <c r="X40" i="4"/>
  <c r="AA40" i="4"/>
  <c r="AC42" i="4"/>
  <c r="Z40" i="4"/>
  <c r="AB28" i="4"/>
  <c r="AC17" i="4"/>
  <c r="Y42" i="4"/>
  <c r="AA42" i="4"/>
  <c r="AC40" i="4"/>
  <c r="W40" i="4"/>
  <c r="C10" i="5" s="1"/>
  <c r="H58" i="1" s="1"/>
  <c r="Z39" i="4"/>
  <c r="V41" i="4"/>
  <c r="AK85" i="4" s="1"/>
  <c r="Z42" i="4"/>
  <c r="X42" i="4"/>
  <c r="AA39" i="4"/>
  <c r="AB42" i="4"/>
  <c r="U42" i="4"/>
  <c r="U40" i="4"/>
  <c r="V42" i="4"/>
  <c r="W41" i="4"/>
  <c r="AJ85" i="4" s="1"/>
  <c r="U41" i="4"/>
  <c r="AH85" i="4" s="1"/>
  <c r="X28" i="4"/>
  <c r="V28" i="4"/>
  <c r="Z31" i="4"/>
  <c r="AC31" i="4"/>
  <c r="AA30" i="4"/>
  <c r="AO84" i="4" s="1"/>
  <c r="AC30" i="4"/>
  <c r="AQ84" i="4" s="1"/>
  <c r="U29" i="4"/>
  <c r="Y29" i="4"/>
  <c r="X29" i="4"/>
  <c r="X30" i="4"/>
  <c r="AL84" i="4" s="1"/>
  <c r="Z28" i="4"/>
  <c r="Y30" i="4"/>
  <c r="AM84" i="4" s="1"/>
  <c r="AA31" i="4"/>
  <c r="AC28" i="4"/>
  <c r="V31" i="4"/>
  <c r="U31" i="4"/>
  <c r="AB29" i="4"/>
  <c r="Y28" i="4"/>
  <c r="W29" i="4"/>
  <c r="AC29" i="4"/>
  <c r="W28" i="4"/>
  <c r="Y31" i="4"/>
  <c r="V29" i="4"/>
  <c r="W30" i="4"/>
  <c r="AJ84" i="4" s="1"/>
  <c r="AA28" i="4"/>
  <c r="W31" i="4"/>
  <c r="AB30" i="4"/>
  <c r="AP84" i="4" s="1"/>
  <c r="X31" i="4"/>
  <c r="AA29" i="4"/>
  <c r="AB31" i="4"/>
  <c r="U30" i="4"/>
  <c r="AH84" i="4" s="1"/>
  <c r="Z30" i="4"/>
  <c r="AN84" i="4" s="1"/>
  <c r="V30" i="4"/>
  <c r="AK84" i="4" s="1"/>
  <c r="Z29" i="4"/>
  <c r="Z73" i="4"/>
  <c r="Z62" i="4"/>
  <c r="Z61" i="4"/>
  <c r="W61" i="4"/>
  <c r="AB61" i="4"/>
  <c r="U61" i="4"/>
  <c r="V61" i="4"/>
  <c r="AA64" i="4"/>
  <c r="AC61" i="4"/>
  <c r="AA61" i="4"/>
  <c r="X61" i="4"/>
  <c r="AB17" i="4"/>
  <c r="W18" i="4"/>
  <c r="AB18" i="4"/>
  <c r="AA19" i="4"/>
  <c r="AO83" i="4" s="1"/>
  <c r="U20" i="4"/>
  <c r="Z20" i="4"/>
  <c r="AC20" i="4"/>
  <c r="W19" i="4"/>
  <c r="AJ83" i="4" s="1"/>
  <c r="X18" i="4"/>
  <c r="W20" i="4"/>
  <c r="AC18" i="4"/>
  <c r="Y20" i="4"/>
  <c r="X20" i="4"/>
  <c r="Y18" i="4"/>
  <c r="U19" i="4"/>
  <c r="AK101" i="4" s="1"/>
  <c r="V20" i="4"/>
  <c r="AA17" i="4"/>
  <c r="Z18" i="4"/>
  <c r="V19" i="4"/>
  <c r="AK83" i="4" s="1"/>
  <c r="Z17" i="4"/>
  <c r="Z19" i="4"/>
  <c r="AN83" i="4" s="1"/>
  <c r="V17" i="4"/>
  <c r="AA18" i="4"/>
  <c r="AB19" i="4"/>
  <c r="AP83" i="4" s="1"/>
  <c r="Y19" i="4"/>
  <c r="AM83" i="4" s="1"/>
  <c r="X17" i="4"/>
  <c r="V18" i="4"/>
  <c r="X19" i="4"/>
  <c r="AL83" i="4" s="1"/>
  <c r="AA20" i="4"/>
  <c r="U18" i="4"/>
  <c r="Y17" i="4"/>
  <c r="W17" i="4"/>
  <c r="AC19" i="4"/>
  <c r="AQ83" i="4" s="1"/>
  <c r="AB20" i="4"/>
  <c r="AC73" i="4"/>
  <c r="AA73" i="4"/>
  <c r="AC75" i="4"/>
  <c r="Z74" i="4"/>
  <c r="AN88" i="4" s="1"/>
  <c r="Y75" i="4"/>
  <c r="AA75" i="4"/>
  <c r="X75" i="4"/>
  <c r="W73" i="4"/>
  <c r="Z72" i="4"/>
  <c r="AA74" i="4"/>
  <c r="AO88" i="4" s="1"/>
  <c r="V75" i="4"/>
  <c r="U75" i="4"/>
  <c r="Z75" i="4"/>
  <c r="AB73" i="4"/>
  <c r="AB72" i="4"/>
  <c r="X72" i="4"/>
  <c r="U73" i="4"/>
  <c r="W75" i="4"/>
  <c r="AB75" i="4"/>
  <c r="X73" i="4"/>
  <c r="V74" i="4"/>
  <c r="AK88" i="4" s="1"/>
  <c r="Y74" i="4"/>
  <c r="AM88" i="4" s="1"/>
  <c r="AC72" i="4"/>
  <c r="W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105" i="4" s="1"/>
  <c r="V72" i="4"/>
  <c r="U72" i="4"/>
  <c r="AA72" i="4"/>
  <c r="AB63" i="4"/>
  <c r="AP87" i="4" s="1"/>
  <c r="Y64" i="4"/>
  <c r="Z64" i="4"/>
  <c r="AB64" i="4"/>
  <c r="AA63" i="4"/>
  <c r="AO87" i="4" s="1"/>
  <c r="X64" i="4"/>
  <c r="AB62" i="4"/>
  <c r="U63" i="4"/>
  <c r="AH87" i="4" s="1"/>
  <c r="AC62" i="4"/>
  <c r="X62" i="4"/>
  <c r="Y63" i="4"/>
  <c r="AM87" i="4" s="1"/>
  <c r="U62" i="4"/>
  <c r="V64" i="4"/>
  <c r="Z63" i="4"/>
  <c r="AN87" i="4" s="1"/>
  <c r="W63" i="4"/>
  <c r="AJ87" i="4" s="1"/>
  <c r="V63" i="4"/>
  <c r="AK87" i="4" s="1"/>
  <c r="AA62" i="4"/>
  <c r="X63" i="4"/>
  <c r="AL87" i="4" s="1"/>
  <c r="U64" i="4"/>
  <c r="AC64" i="4"/>
  <c r="Y62" i="4"/>
  <c r="W64" i="4"/>
  <c r="W62" i="4"/>
  <c r="V62" i="4"/>
  <c r="AC63" i="4"/>
  <c r="AQ87" i="4" s="1"/>
  <c r="AC50" i="4"/>
  <c r="Z50" i="4"/>
  <c r="Z52" i="4"/>
  <c r="AN86" i="4" s="1"/>
  <c r="Z53" i="4"/>
  <c r="Z51" i="4"/>
  <c r="X53" i="4"/>
  <c r="W52" i="4"/>
  <c r="AJ86" i="4" s="1"/>
  <c r="AC53" i="4"/>
  <c r="AB51" i="4"/>
  <c r="AC51" i="4"/>
  <c r="W50" i="4"/>
  <c r="AB50" i="4"/>
  <c r="Y50" i="4"/>
  <c r="W51" i="4"/>
  <c r="AA52" i="4"/>
  <c r="AO86" i="4" s="1"/>
  <c r="Y53" i="4"/>
  <c r="AB52" i="4"/>
  <c r="AP86" i="4" s="1"/>
  <c r="AB53" i="4"/>
  <c r="AA50" i="4"/>
  <c r="Y52" i="4"/>
  <c r="AM86" i="4" s="1"/>
  <c r="U52" i="4"/>
  <c r="Y51" i="4"/>
  <c r="AA53" i="4"/>
  <c r="U50" i="4"/>
  <c r="V50" i="4"/>
  <c r="X50" i="4"/>
  <c r="AA51" i="4"/>
  <c r="AC52" i="4"/>
  <c r="AQ86" i="4" s="1"/>
  <c r="U51" i="4"/>
  <c r="W53" i="4"/>
  <c r="V51" i="4"/>
  <c r="V52" i="4"/>
  <c r="AK86" i="4" s="1"/>
  <c r="X51" i="4"/>
  <c r="X52" i="4"/>
  <c r="AL86" i="4" s="1"/>
  <c r="U53" i="4"/>
  <c r="V53" i="4"/>
  <c r="AI85" i="4" l="1"/>
  <c r="C38" i="5"/>
  <c r="H65" i="1" s="1"/>
  <c r="AJ95" i="4"/>
  <c r="AJ94" i="4"/>
  <c r="C22" i="5"/>
  <c r="H61" i="1" s="1"/>
  <c r="AI84" i="4"/>
  <c r="C62" i="5"/>
  <c r="F84" i="5" s="1"/>
  <c r="AI83" i="4"/>
  <c r="C54" i="5"/>
  <c r="F82" i="5" s="1"/>
  <c r="AJ107" i="4"/>
  <c r="AJ101" i="4"/>
  <c r="AJ99" i="4"/>
  <c r="AK105" i="4"/>
  <c r="AJ93" i="4"/>
  <c r="AJ100" i="4"/>
  <c r="AJ103" i="4"/>
  <c r="AJ104" i="4"/>
  <c r="AL106" i="4"/>
  <c r="AL95" i="4"/>
  <c r="AL96" i="4"/>
  <c r="AL98" i="4"/>
  <c r="AL97" i="4"/>
  <c r="AL103" i="4"/>
  <c r="AL104" i="4"/>
  <c r="AL105" i="4"/>
  <c r="AL94" i="4"/>
  <c r="AM93" i="4"/>
  <c r="C6" i="5"/>
  <c r="H57" i="1" s="1"/>
  <c r="AK98" i="4"/>
  <c r="AL99" i="4"/>
  <c r="AH83" i="4"/>
  <c r="AK95" i="4"/>
  <c r="AK94" i="4"/>
  <c r="AK97" i="4"/>
  <c r="AK102" i="4"/>
  <c r="AL93" i="4"/>
  <c r="AL100" i="4"/>
  <c r="AK96" i="4"/>
  <c r="AM98" i="4"/>
  <c r="C30" i="5"/>
  <c r="H63" i="1" s="1"/>
  <c r="AI88" i="4"/>
  <c r="C66" i="5"/>
  <c r="H72" i="1" s="1"/>
  <c r="AL101" i="4"/>
  <c r="AM100" i="4"/>
  <c r="AH88" i="4"/>
  <c r="AM104" i="4"/>
  <c r="AL102" i="4"/>
  <c r="AL107" i="4"/>
  <c r="AM97" i="4"/>
  <c r="AM95" i="4"/>
  <c r="AM106" i="4"/>
  <c r="C34" i="5"/>
  <c r="H64" i="1" s="1"/>
  <c r="AM103" i="4"/>
  <c r="AM101" i="4"/>
  <c r="AI87" i="4"/>
  <c r="C46" i="5"/>
  <c r="H67" i="1" s="1"/>
  <c r="AJ106" i="4"/>
  <c r="AJ105" i="4"/>
  <c r="AM102" i="4"/>
  <c r="AJ98" i="4"/>
  <c r="AM94" i="4"/>
  <c r="AM96" i="4"/>
  <c r="AM99" i="4"/>
  <c r="AM107" i="4"/>
  <c r="AI86" i="4"/>
  <c r="C14" i="5"/>
  <c r="C50" i="5"/>
  <c r="AK107" i="4"/>
  <c r="AK103" i="4"/>
  <c r="AK106" i="4"/>
  <c r="AK99" i="4"/>
  <c r="AJ96" i="4"/>
  <c r="AJ102" i="4"/>
  <c r="AJ97" i="4"/>
  <c r="AH86" i="4"/>
  <c r="AK104" i="4"/>
  <c r="AK100" i="4"/>
  <c r="AK93" i="4"/>
  <c r="H69" i="1"/>
  <c r="F71" i="5"/>
  <c r="F78" i="5"/>
  <c r="F74" i="5" l="1"/>
  <c r="H71" i="1"/>
  <c r="AG84" i="4"/>
  <c r="F76" i="5"/>
  <c r="F70" i="5"/>
  <c r="G71" i="5" s="1"/>
  <c r="F77" i="5"/>
  <c r="AG83" i="4"/>
  <c r="F85" i="5"/>
  <c r="G85" i="5" s="1"/>
  <c r="AG86" i="4"/>
  <c r="F80" i="5"/>
  <c r="AG88" i="4"/>
  <c r="AG87" i="4"/>
  <c r="AG85" i="4"/>
  <c r="H68" i="1"/>
  <c r="F81" i="5"/>
  <c r="F72" i="5"/>
  <c r="H59" i="1"/>
  <c r="G77" i="5" l="1"/>
  <c r="X83" i="4"/>
  <c r="Z84" i="4"/>
  <c r="U83" i="4"/>
  <c r="Y83" i="4"/>
  <c r="Z83" i="4"/>
  <c r="AB83" i="4"/>
  <c r="AD83" i="4"/>
  <c r="U84" i="4"/>
  <c r="AA85" i="4"/>
  <c r="AA83" i="4"/>
  <c r="AA84" i="4"/>
  <c r="AB84" i="4"/>
  <c r="Y84" i="4"/>
  <c r="AD84" i="4"/>
  <c r="X84" i="4"/>
  <c r="Y85" i="4"/>
  <c r="AD85" i="4"/>
  <c r="X85" i="4"/>
  <c r="Z85" i="4"/>
  <c r="Z86" i="4"/>
  <c r="AA87" i="4"/>
  <c r="AB87" i="4"/>
  <c r="Z87" i="4"/>
  <c r="Y87" i="4"/>
  <c r="X87" i="4"/>
  <c r="AA86" i="4"/>
  <c r="G81" i="5"/>
  <c r="AB88" i="4"/>
  <c r="U85" i="4"/>
  <c r="U87" i="4"/>
  <c r="AD87" i="4"/>
  <c r="AB85" i="4"/>
  <c r="U88" i="4"/>
  <c r="U86" i="4"/>
  <c r="X88" i="4"/>
  <c r="Y88" i="4"/>
  <c r="AD88" i="4"/>
  <c r="X86" i="4"/>
  <c r="AA88" i="4"/>
  <c r="Z88" i="4"/>
  <c r="AD86" i="4"/>
  <c r="AB86" i="4"/>
  <c r="Y86" i="4"/>
  <c r="V83" i="4" l="1"/>
  <c r="W83" i="4"/>
  <c r="AC86" i="4"/>
  <c r="W84" i="4"/>
  <c r="AC84" i="4"/>
  <c r="AC83" i="4"/>
  <c r="V87" i="4"/>
  <c r="W85" i="4"/>
  <c r="U91" i="4"/>
  <c r="Y91" i="4" s="1"/>
  <c r="C18" i="5" s="1"/>
  <c r="H60" i="1" s="1"/>
  <c r="V84" i="4"/>
  <c r="AC85" i="4"/>
  <c r="V85" i="4"/>
  <c r="AC87" i="4"/>
  <c r="W87" i="4"/>
  <c r="W86" i="4"/>
  <c r="AC88" i="4"/>
  <c r="V88" i="4"/>
  <c r="V86" i="4"/>
  <c r="W88" i="4"/>
  <c r="X91" i="4" l="1"/>
  <c r="C42" i="5" s="1"/>
  <c r="F79" i="5" s="1"/>
  <c r="G79" i="5" s="1"/>
  <c r="W91" i="4"/>
  <c r="C26" i="5" s="1"/>
  <c r="H62" i="1" s="1"/>
  <c r="F73" i="5"/>
  <c r="G73" i="5" s="1"/>
  <c r="V91" i="4"/>
  <c r="C58" i="5" s="1"/>
  <c r="H70" i="1" s="1"/>
  <c r="F83" i="5" l="1"/>
  <c r="G83" i="5" s="1"/>
  <c r="H66" i="1"/>
  <c r="F75" i="5"/>
  <c r="G75" i="5" s="1"/>
  <c r="Q70" i="5" s="1"/>
  <c r="F7" i="4" s="1"/>
  <c r="B5" i="1" s="1"/>
</calcChain>
</file>

<file path=xl/sharedStrings.xml><?xml version="1.0" encoding="utf-8"?>
<sst xmlns="http://schemas.openxmlformats.org/spreadsheetml/2006/main" count="518" uniqueCount="217">
  <si>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</si>
  <si>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</si>
  <si>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</si>
  <si>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</si>
  <si>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</si>
  <si>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</si>
  <si>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</si>
  <si>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</si>
  <si>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</si>
  <si>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</si>
  <si>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</si>
  <si>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</si>
  <si>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</si>
  <si>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</si>
  <si>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</si>
  <si>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</si>
  <si>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</si>
  <si>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</si>
  <si>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</si>
  <si>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</si>
  <si>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</si>
  <si>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</si>
  <si>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</si>
  <si>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</si>
  <si>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</si>
  <si>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</si>
  <si>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</si>
  <si>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</si>
  <si>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</si>
  <si>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>- entre 8 et 16 joueurs inscrits : 50% pour le vainqueur, 30% pour le second, 20% pour le troisième</t>
  </si>
  <si>
    <t>- entre 4 et 7 joueurs inscrits : 70% pour le vainqueur, 30% pour le second</t>
  </si>
  <si>
    <t>- entre 17 et 30 joueurs inscrits : 45% pour le vainqueur, 25% pour le second, 18% pour le troisième, 12% pour le quatrième</t>
  </si>
  <si>
    <t>- entre 31 et 50 joueurs inscrits : 40% pour le vainqueur, 24% pour le second, 16% pour le troisième, 12% pour le quatrième, 8% pour le cinquième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</si>
  <si>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</si>
  <si>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</si>
  <si>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</si>
  <si>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 xml:space="preserve">Le concours est divisé en plusieurs étapes. </t>
  </si>
  <si>
    <t>- dans les autres cas, le joueur gagnera 0 point</t>
  </si>
  <si>
    <t xml:space="preserve">- QUARTS DE FINALE </t>
  </si>
  <si>
    <t>- DEMI-FINALES</t>
  </si>
  <si>
    <t>- FINALE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</si>
  <si>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</si>
  <si>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</si>
  <si>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</si>
  <si>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</si>
  <si>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</si>
  <si>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</si>
  <si>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</si>
  <si>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</si>
  <si>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</si>
  <si>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</si>
  <si>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</si>
  <si>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</si>
  <si>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</si>
  <si>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</si>
  <si>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</si>
  <si>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</si>
  <si>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</si>
  <si>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</si>
  <si>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</si>
  <si>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</si>
  <si>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</si>
  <si>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</si>
  <si>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</si>
  <si>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</si>
  <si>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</si>
  <si>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</si>
  <si>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</si>
  <si>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</si>
  <si>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</si>
  <si>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</si>
  <si>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</si>
  <si>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</si>
  <si>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</si>
  <si>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</si>
  <si>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</si>
  <si>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</si>
  <si>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 xml:space="preserve">- HUITIEMES DE FINALE 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</si>
  <si>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</si>
  <si>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</si>
  <si>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</si>
  <si>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Des cotes seront proposées pour chaque Huitième de Finale.</t>
  </si>
  <si>
    <t xml:space="preserve">Le barême des points appliqué aux 8 Huitièmes de Finale est le suivant : </t>
  </si>
  <si>
    <t>Les scores à pronostiquer seront les scores à l'issue des 90 minutes, avant éventuelle prolongation. Une cote sera donc également attribuée pour le match nul.</t>
  </si>
  <si>
    <t>Lorsque les affiches auront été définies, les participants devront pronostiquer les scores des 4 Quarts de Finale.</t>
  </si>
  <si>
    <t>Des cotes seront proposées pour chaque Quart de Finale.</t>
  </si>
  <si>
    <t>Le barême des points appliqué est identique à celui de l'Etape 3</t>
  </si>
  <si>
    <t>Lorsque les affiches auront été définies, les participants devront pronostiquer les scores des 2 Demi-Finales.</t>
  </si>
  <si>
    <t>Des cotes seront proposées pour chaque Demi-Finale.</t>
  </si>
  <si>
    <t xml:space="preserve">En cas d'égalité, les gains seront partagés à parts égales entre les joueurs concernés. </t>
  </si>
  <si>
    <t>COTES (1N2)</t>
  </si>
  <si>
    <t>COTES QUALIF 8ème</t>
  </si>
  <si>
    <t>pour chaque demi-finaliste trouvé, le joueur marque 20 points</t>
  </si>
  <si>
    <t>pour chaque finaliste trouvé, le joueur marque 35 points</t>
  </si>
  <si>
    <t>si le joueur trouve le vainqueur de la compétition, il marque 50 points</t>
  </si>
  <si>
    <t xml:space="preserve">Exemples : </t>
  </si>
  <si>
    <t>pour chaque quart de finaliste trouvé, le joueur marque 12 points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</si>
  <si>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</si>
  <si>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</si>
  <si>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</si>
  <si>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</si>
  <si>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</si>
  <si>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</si>
  <si>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</si>
  <si>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</si>
  <si>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</si>
  <si>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</si>
  <si>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</si>
  <si>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</si>
  <si>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</si>
  <si>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</si>
  <si>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</si>
  <si>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</si>
  <si>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</si>
  <si>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</si>
  <si>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</si>
  <si>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</si>
  <si>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</si>
  <si>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</si>
  <si>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</si>
  <si>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</si>
  <si>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</si>
  <si>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</si>
  <si>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- entre 51 et 60 joueurs inscrits : 38% pour le vainqueur, 23% pour le second, 15% pour le troisième, 10% pour le quatrième, 8% pour le cinquième, 6% pour le sixième</t>
  </si>
  <si>
    <t>Lorsque les affiches auront été définies, les participants devront pronostiquer les scores des 8 Huitièmes de Finale.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</si>
  <si>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</si>
  <si>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</si>
  <si>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</si>
  <si>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</si>
  <si>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</si>
  <si>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</si>
  <si>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</si>
  <si>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</si>
  <si>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</si>
  <si>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</si>
  <si>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</si>
  <si>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</si>
  <si>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</si>
  <si>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</si>
  <si>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</si>
  <si>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</si>
  <si>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</si>
  <si>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</si>
  <si>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</si>
  <si>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</si>
  <si>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</si>
  <si>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</si>
  <si>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</si>
  <si>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</si>
  <si>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</si>
  <si>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</si>
  <si>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</si>
  <si>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</si>
  <si>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</si>
  <si>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</si>
  <si>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</si>
  <si>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</si>
  <si>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</si>
  <si>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</si>
  <si>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</si>
  <si>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>CONCOURS "EURO 2016"</t>
  </si>
  <si>
    <t xml:space="preserve">Le concours "Pronostics Euro 2016" est un jeu permettant à ses participants de pronostiquer les résultats du Championnat d'Europe des Nations UEFA 2016. </t>
  </si>
  <si>
    <t xml:space="preserve">Les participants devront valider plusieurs étapes - définies ci après - pour gagner un maximum de points. </t>
  </si>
  <si>
    <t>Les cotes sont également consultables sur le lien suivant http://www.cotes.fr/football/Euro-2016-ed251</t>
  </si>
  <si>
    <t xml:space="preserve">Les cotes ont été relevées sur ce site en date du 31/05/2016. Elles sont fixes et ne seront plus modifiées.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</si>
  <si>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</si>
  <si>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</si>
  <si>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</si>
  <si>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</si>
  <si>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</si>
  <si>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</si>
  <si>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</si>
  <si>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</si>
  <si>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Il est de la responsabilité de chaque participant de bien veiller à transmettre ses pronostics à temps.</t>
  </si>
  <si>
    <t>Date limite du pronostic : le 25/06/2016</t>
  </si>
  <si>
    <t>Date limite du pronostic : le 30/06/2016</t>
  </si>
  <si>
    <t>Date limite du pronostic : le 06/07/2016</t>
  </si>
  <si>
    <t>Date limite du pronostic : le 10/07/2016</t>
  </si>
  <si>
    <t xml:space="preserve">Les inscriptions commenceront le mardi 31 Mai 2016. 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</si>
  <si>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</si>
  <si>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</si>
  <si>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</si>
  <si>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</si>
  <si>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</si>
  <si>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Avant le début de la compétition (le 10/06), les participants devront pronostiquer le résultat des 36 matchs de Poule. (Onglet "Poules")</t>
  </si>
  <si>
    <t>Date limite du pronostic : le 10/06/2016</t>
  </si>
  <si>
    <t>Avant le début de la compétition (le 10/06), les participants devront pronostiquer le tableau final de la compétition. (Onglet "Phase Finale")</t>
  </si>
  <si>
    <t>Les joueurs ont jusqu'au Vendredi 10 Juin 2016 pour s'inscrire au concours, et disposent d'un délai d'une semaine pour régler la participation et ainsi valider leur inscription.</t>
  </si>
  <si>
    <t xml:space="preserve">Toute grille non validée le 17 Juin sera considérée comme nulle. </t>
  </si>
  <si>
    <t>Etape 1 :</t>
  </si>
  <si>
    <t>- en cas de bon pronostic sans le score, le joueur gagnera 3 * la cote du pronostic</t>
  </si>
  <si>
    <t>- en cas de bon pronostic avec le score exact, le joueur gagnera 5 * la cote du pronostic</t>
  </si>
  <si>
    <t>A l'issue de la rencontre, tous les joueurs ayant pronostiqué une victoire de la France sur le score de 1-0 marquent 5*1,3, soit 6,5 points.</t>
  </si>
  <si>
    <t>Tous les joueurs ayant pronostiqué une victoire de la France sur un score différent de 1-0 marquent 3*1,3, soit 3,9 points</t>
  </si>
  <si>
    <t>Etape 2 :</t>
  </si>
  <si>
    <t>Pour chaque huitième de finaliste trouvé, le joueur marque 5 * la cote de qualification en 8ème</t>
  </si>
  <si>
    <t>la qualification de la France en 8ème rapportera 5 * 1 points à ceux qui l'ont pronostiquée, soit 5 points</t>
  </si>
  <si>
    <t>la qualification de la Roumanie en 8ème rapportera 5 * 1,5 points à ceux qui l'ont pronostiquée, soit 7,5 points</t>
  </si>
  <si>
    <t>Etape 3 :</t>
  </si>
  <si>
    <t>- en cas de bon pronostic sans le score, le joueur gagnera 6 * la cote du pronostic</t>
  </si>
  <si>
    <t>- en cas de bon pronostic avec le score exact, le joueur gagnera 10 * la cote du pronostic</t>
  </si>
  <si>
    <t>En cas de non réception du pronostic à temps, les matchs non pronostiqués rapporteront 0 point aux participants concernés. (idem pour étapes 4, 5 et 6)</t>
  </si>
  <si>
    <t>Etape 4 :</t>
  </si>
  <si>
    <t>Etape 5 :</t>
  </si>
  <si>
    <t>Etape 6 :</t>
  </si>
  <si>
    <t>Lorsque l' affiche aura été définie, les participants devront pronostiquer le score de la finale</t>
  </si>
  <si>
    <t>Une cote sera proposée pour ce match.</t>
  </si>
  <si>
    <t>Le score à pronostiquer sera le score à l'issue des 90 minutes, avant éventuelle prolongation. Une cote sera donc également attribuée pour le match nul.</t>
  </si>
  <si>
    <t xml:space="preserve">La participation au concours est fixée à xx euros par joueur inscrit. </t>
  </si>
  <si>
    <t>Toutes les communications, réclamations, demandes d'information seront adressées à l'adresse E-mail  : xxxxxxxxxxxx</t>
  </si>
  <si>
    <t>Pour chacun des 36 matchs, des cotes sont proposées. Ces cotes ont été définies par le site de pari Betclic (tronquées à la première décimale).</t>
  </si>
  <si>
    <t>Les cotes sont de 1,3 pour une victoire de la France , 10 pour une victoire de la Roumanie et de 4,7 pour un match nul</t>
  </si>
  <si>
    <t>A l'issue de la rencontre, tous les joueurs ayant pronostiqué une victoire de la Roumanie sur le score de 1-0 marquent 5*10, soit 50 points.</t>
  </si>
  <si>
    <t>Tous les joueurs ayant pronostiqué une victoire de la Roumanie sur un score différent de 1-0 marquent 3*10, soit 30 points</t>
  </si>
  <si>
    <t>François</t>
  </si>
  <si>
    <t>Gillet</t>
  </si>
  <si>
    <t>frenchy.gillet@gmail.com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</si>
</sst>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14" fillId="0" borderId="0" xfId="2" applyFill="1" applyAlignment="1" applyProtection="1">
      <protection locked="0" hidden="1"/>
    </xf>
    <xf numFmtId="0" fontId="0" fillId="2" borderId="0" xfId="0" applyFill="1" applyProtection="1">
      <protection locked="0"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enchy.gillet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A1:S122"/>
  <sheetViews>
    <sheetView showGridLines="0" topLeftCell="A4" zoomScale="85" zoomScaleNormal="85" workbookViewId="0">
      <selection activeCell="L23" sqref="L23"/>
    </sheetView>
  </sheetViews>
  <sheetFormatPr baseColWidth="10" defaultColWidth="11.3984375" defaultRowHeight="12.75" x14ac:dyDescent="0.35"/>
  <cols>
    <col min="1" max="1" width="3.73046875" style="250" customWidth="1"/>
    <col min="2" max="2" width="18.59765625" style="250" customWidth="1"/>
    <col min="3" max="16" width="11.3984375" style="250"/>
    <col min="17" max="17" width="73.1328125" style="250" customWidth="1"/>
    <col min="18" max="16384" width="11.3984375" style="250"/>
  </cols>
  <sheetData>
    <row r="1" spans="1:19" ht="17.25" customHeight="1" x14ac:dyDescent="0.35">
      <c r="A1" s="262"/>
    </row>
    <row r="2" spans="1:19" x14ac:dyDescent="0.3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3.15" x14ac:dyDescent="0.35">
      <c r="B3" s="218"/>
      <c r="C3" s="251" t="s">
        <v>160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x14ac:dyDescent="0.35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19" ht="13.15" x14ac:dyDescent="0.35">
      <c r="B5" s="254"/>
      <c r="C5" s="251" t="s">
        <v>34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18"/>
      <c r="S5" s="218"/>
    </row>
    <row r="6" spans="1:19" x14ac:dyDescent="0.35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18"/>
      <c r="S6" s="218"/>
    </row>
    <row r="7" spans="1:19" x14ac:dyDescent="0.35">
      <c r="B7" s="254"/>
      <c r="C7" s="254" t="s">
        <v>161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18"/>
      <c r="S7" s="218"/>
    </row>
    <row r="8" spans="1:19" x14ac:dyDescent="0.35">
      <c r="B8" s="254"/>
      <c r="C8" s="256" t="s">
        <v>162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18"/>
      <c r="S8" s="218"/>
    </row>
    <row r="9" spans="1:19" x14ac:dyDescent="0.35">
      <c r="B9" s="254"/>
      <c r="C9" s="255" t="s">
        <v>183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18"/>
      <c r="S9" s="218"/>
    </row>
    <row r="10" spans="1:19" x14ac:dyDescent="0.35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18"/>
      <c r="S10" s="218"/>
    </row>
    <row r="11" spans="1:19" x14ac:dyDescent="0.35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18"/>
      <c r="S11" s="218"/>
    </row>
    <row r="12" spans="1:19" ht="13.15" x14ac:dyDescent="0.35">
      <c r="B12" s="254"/>
      <c r="C12" s="251" t="s">
        <v>35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18"/>
      <c r="S12" s="218"/>
    </row>
    <row r="13" spans="1:19" x14ac:dyDescent="0.35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  <c r="R13" s="218"/>
      <c r="S13" s="218"/>
    </row>
    <row r="14" spans="1:19" x14ac:dyDescent="0.35">
      <c r="B14" s="254"/>
      <c r="C14" s="255" t="s">
        <v>36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  <c r="R14" s="218"/>
      <c r="S14" s="218"/>
    </row>
    <row r="15" spans="1:19" x14ac:dyDescent="0.35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  <c r="R15" s="218"/>
      <c r="S15" s="218"/>
    </row>
    <row r="16" spans="1:19" x14ac:dyDescent="0.35">
      <c r="B16" s="254"/>
      <c r="C16" s="257" t="s">
        <v>189</v>
      </c>
      <c r="D16" s="255" t="s">
        <v>184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  <c r="R16" s="218"/>
      <c r="S16" s="218"/>
    </row>
    <row r="17" spans="2:19" x14ac:dyDescent="0.35">
      <c r="B17" s="254"/>
      <c r="C17" s="257"/>
      <c r="D17" s="255" t="s">
        <v>210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  <c r="R17" s="218"/>
      <c r="S17" s="218"/>
    </row>
    <row r="18" spans="2:19" x14ac:dyDescent="0.35">
      <c r="B18" s="254"/>
      <c r="C18" s="257"/>
      <c r="D18" s="255" t="s">
        <v>163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  <c r="R18" s="218"/>
      <c r="S18" s="218"/>
    </row>
    <row r="19" spans="2:19" x14ac:dyDescent="0.35">
      <c r="B19" s="254"/>
      <c r="C19" s="257"/>
      <c r="D19" s="255" t="s">
        <v>164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  <c r="R19" s="218"/>
      <c r="S19" s="218"/>
    </row>
    <row r="20" spans="2:19" x14ac:dyDescent="0.35">
      <c r="B20" s="254"/>
      <c r="C20" s="255"/>
      <c r="D20" s="255" t="s">
        <v>165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  <c r="R20" s="218"/>
      <c r="S20" s="218"/>
    </row>
    <row r="21" spans="2:19" x14ac:dyDescent="0.35">
      <c r="B21" s="254"/>
      <c r="C21" s="255"/>
      <c r="D21" s="258" t="s">
        <v>190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  <c r="R21" s="218"/>
      <c r="S21" s="218"/>
    </row>
    <row r="22" spans="2:19" x14ac:dyDescent="0.35">
      <c r="B22" s="254"/>
      <c r="C22" s="255"/>
      <c r="D22" s="258" t="s">
        <v>191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  <c r="R22" s="218"/>
      <c r="S22" s="218"/>
    </row>
    <row r="23" spans="2:19" x14ac:dyDescent="0.35">
      <c r="B23" s="254"/>
      <c r="C23" s="255"/>
      <c r="D23" s="258" t="s">
        <v>37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  <c r="R23" s="218"/>
      <c r="S23" s="218"/>
    </row>
    <row r="24" spans="2:19" x14ac:dyDescent="0.35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  <c r="R24" s="218"/>
      <c r="S24" s="218"/>
    </row>
    <row r="25" spans="2:19" x14ac:dyDescent="0.35">
      <c r="B25" s="254"/>
      <c r="C25" s="255"/>
      <c r="D25" s="255" t="s">
        <v>166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  <c r="R25" s="218"/>
      <c r="S25" s="218"/>
    </row>
    <row r="26" spans="2:19" x14ac:dyDescent="0.35">
      <c r="B26" s="254"/>
      <c r="C26" s="255"/>
      <c r="D26" s="255" t="s">
        <v>211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  <c r="R26" s="218"/>
      <c r="S26" s="218"/>
    </row>
    <row r="27" spans="2:19" x14ac:dyDescent="0.35">
      <c r="B27" s="254"/>
      <c r="C27" s="255"/>
      <c r="D27" s="255" t="s">
        <v>167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  <c r="R27" s="218"/>
      <c r="S27" s="218"/>
    </row>
    <row r="28" spans="2:19" x14ac:dyDescent="0.35">
      <c r="B28" s="254"/>
      <c r="C28" s="255"/>
      <c r="D28" s="254"/>
      <c r="E28" s="255" t="s">
        <v>192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  <c r="R28" s="218"/>
      <c r="S28" s="218"/>
    </row>
    <row r="29" spans="2:19" x14ac:dyDescent="0.35">
      <c r="B29" s="254"/>
      <c r="C29" s="255"/>
      <c r="D29" s="254"/>
      <c r="E29" s="255" t="s">
        <v>193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  <c r="R29" s="218"/>
      <c r="S29" s="218"/>
    </row>
    <row r="30" spans="2:19" x14ac:dyDescent="0.35">
      <c r="B30" s="254"/>
      <c r="C30" s="255"/>
      <c r="D30" s="254"/>
      <c r="E30" s="255" t="s">
        <v>168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  <c r="R30" s="218"/>
      <c r="S30" s="218"/>
    </row>
    <row r="31" spans="2:19" x14ac:dyDescent="0.35">
      <c r="B31" s="254"/>
      <c r="C31" s="255"/>
      <c r="D31" s="255" t="s">
        <v>169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  <c r="R31" s="218"/>
      <c r="S31" s="218"/>
    </row>
    <row r="32" spans="2:19" x14ac:dyDescent="0.35">
      <c r="B32" s="254"/>
      <c r="C32" s="255"/>
      <c r="D32" s="254"/>
      <c r="E32" s="255" t="s">
        <v>212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  <c r="R32" s="218"/>
      <c r="S32" s="218"/>
    </row>
    <row r="33" spans="2:19" x14ac:dyDescent="0.35">
      <c r="B33" s="254"/>
      <c r="C33" s="255"/>
      <c r="D33" s="254"/>
      <c r="E33" s="255" t="s">
        <v>213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  <c r="R33" s="218"/>
      <c r="S33" s="218"/>
    </row>
    <row r="34" spans="2:19" x14ac:dyDescent="0.35">
      <c r="B34" s="254"/>
      <c r="C34" s="255"/>
      <c r="D34" s="254"/>
      <c r="E34" s="255" t="s">
        <v>170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  <c r="R34" s="218"/>
      <c r="S34" s="218"/>
    </row>
    <row r="35" spans="2:19" x14ac:dyDescent="0.35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  <c r="R35" s="218"/>
      <c r="S35" s="218"/>
    </row>
    <row r="36" spans="2:19" ht="13.15" x14ac:dyDescent="0.4">
      <c r="B36" s="254"/>
      <c r="C36" s="255"/>
      <c r="D36" s="259" t="s">
        <v>185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  <c r="R36" s="218"/>
      <c r="S36" s="218"/>
    </row>
    <row r="37" spans="2:19" x14ac:dyDescent="0.35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  <c r="R37" s="218"/>
      <c r="S37" s="218"/>
    </row>
    <row r="38" spans="2:19" x14ac:dyDescent="0.35">
      <c r="B38" s="254"/>
      <c r="C38" s="257" t="s">
        <v>194</v>
      </c>
      <c r="D38" s="255" t="s">
        <v>186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  <c r="R38" s="218"/>
      <c r="S38" s="218"/>
    </row>
    <row r="39" spans="2:19" x14ac:dyDescent="0.35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  <c r="R39" s="218"/>
      <c r="S39" s="218"/>
    </row>
    <row r="40" spans="2:19" x14ac:dyDescent="0.35">
      <c r="B40" s="254"/>
      <c r="C40" s="255"/>
      <c r="D40" s="260" t="s">
        <v>77</v>
      </c>
      <c r="E40" s="255"/>
      <c r="F40" s="255" t="s">
        <v>171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  <c r="R40" s="218"/>
      <c r="S40" s="218"/>
    </row>
    <row r="41" spans="2:19" x14ac:dyDescent="0.35">
      <c r="B41" s="254"/>
      <c r="C41" s="255"/>
      <c r="D41" s="254"/>
      <c r="E41" s="255"/>
      <c r="F41" s="255" t="s">
        <v>195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  <c r="R41" s="218"/>
      <c r="S41" s="218"/>
    </row>
    <row r="42" spans="2:19" x14ac:dyDescent="0.35">
      <c r="B42" s="254"/>
      <c r="C42" s="255"/>
      <c r="D42" s="254"/>
      <c r="E42" s="255"/>
      <c r="F42" s="255" t="s">
        <v>95</v>
      </c>
      <c r="G42" s="255" t="s">
        <v>196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  <c r="R42" s="218"/>
      <c r="S42" s="218"/>
    </row>
    <row r="43" spans="2:19" x14ac:dyDescent="0.35">
      <c r="B43" s="254"/>
      <c r="C43" s="255"/>
      <c r="D43" s="254"/>
      <c r="E43" s="255"/>
      <c r="F43" s="255"/>
      <c r="G43" s="255" t="s">
        <v>197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  <c r="R43" s="218"/>
      <c r="S43" s="218"/>
    </row>
    <row r="44" spans="2:19" x14ac:dyDescent="0.35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  <c r="R44" s="218"/>
      <c r="S44" s="218"/>
    </row>
    <row r="45" spans="2:19" x14ac:dyDescent="0.35">
      <c r="B45" s="254"/>
      <c r="C45" s="255"/>
      <c r="D45" s="260" t="s">
        <v>38</v>
      </c>
      <c r="E45" s="255"/>
      <c r="F45" s="255" t="s">
        <v>78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  <c r="R45" s="218"/>
      <c r="S45" s="218"/>
    </row>
    <row r="46" spans="2:19" x14ac:dyDescent="0.35">
      <c r="B46" s="254"/>
      <c r="C46" s="255"/>
      <c r="D46" s="254"/>
      <c r="E46" s="255"/>
      <c r="F46" s="255" t="s">
        <v>96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  <c r="R46" s="218"/>
      <c r="S46" s="218"/>
    </row>
    <row r="47" spans="2:19" x14ac:dyDescent="0.35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  <c r="R47" s="218"/>
      <c r="S47" s="218"/>
    </row>
    <row r="48" spans="2:19" x14ac:dyDescent="0.35">
      <c r="B48" s="254"/>
      <c r="C48" s="255"/>
      <c r="D48" s="260" t="s">
        <v>39</v>
      </c>
      <c r="E48" s="255"/>
      <c r="F48" s="255" t="s">
        <v>79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  <c r="R48" s="218"/>
      <c r="S48" s="218"/>
    </row>
    <row r="49" spans="2:19" x14ac:dyDescent="0.35">
      <c r="B49" s="254"/>
      <c r="C49" s="255"/>
      <c r="D49" s="254"/>
      <c r="E49" s="255"/>
      <c r="F49" s="255" t="s">
        <v>92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  <c r="R49" s="218"/>
      <c r="S49" s="218"/>
    </row>
    <row r="50" spans="2:19" x14ac:dyDescent="0.35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  <c r="R50" s="218"/>
      <c r="S50" s="218"/>
    </row>
    <row r="51" spans="2:19" x14ac:dyDescent="0.35">
      <c r="B51" s="254"/>
      <c r="C51" s="255"/>
      <c r="D51" s="260" t="s">
        <v>40</v>
      </c>
      <c r="E51" s="255"/>
      <c r="F51" s="255" t="s">
        <v>80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  <c r="R51" s="218"/>
      <c r="S51" s="218"/>
    </row>
    <row r="52" spans="2:19" x14ac:dyDescent="0.35">
      <c r="B52" s="254"/>
      <c r="C52" s="255"/>
      <c r="D52" s="254"/>
      <c r="E52" s="255"/>
      <c r="F52" s="255" t="s">
        <v>93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  <c r="R52" s="218"/>
      <c r="S52" s="218"/>
    </row>
    <row r="53" spans="2:19" x14ac:dyDescent="0.35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  <c r="R53" s="218"/>
      <c r="S53" s="218"/>
    </row>
    <row r="54" spans="2:19" x14ac:dyDescent="0.35">
      <c r="B54" s="254"/>
      <c r="C54" s="255"/>
      <c r="D54" s="260" t="s">
        <v>41</v>
      </c>
      <c r="E54" s="255"/>
      <c r="F54" s="255" t="s">
        <v>172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  <c r="R54" s="218"/>
      <c r="S54" s="218"/>
    </row>
    <row r="55" spans="2:19" x14ac:dyDescent="0.35">
      <c r="B55" s="254"/>
      <c r="C55" s="255"/>
      <c r="D55" s="260"/>
      <c r="E55" s="255"/>
      <c r="F55" s="255" t="s">
        <v>94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  <c r="R55" s="218"/>
      <c r="S55" s="218"/>
    </row>
    <row r="56" spans="2:19" x14ac:dyDescent="0.35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  <c r="R56" s="218"/>
      <c r="S56" s="218"/>
    </row>
    <row r="57" spans="2:19" ht="13.15" x14ac:dyDescent="0.4">
      <c r="B57" s="254"/>
      <c r="C57" s="257"/>
      <c r="D57" s="259" t="s">
        <v>185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  <c r="R57" s="218"/>
      <c r="S57" s="218"/>
    </row>
    <row r="58" spans="2:19" x14ac:dyDescent="0.35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  <c r="R58" s="218"/>
      <c r="S58" s="218"/>
    </row>
    <row r="59" spans="2:19" x14ac:dyDescent="0.35">
      <c r="B59" s="254"/>
      <c r="C59" s="257" t="s">
        <v>198</v>
      </c>
      <c r="D59" s="254" t="s">
        <v>124</v>
      </c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  <c r="R59" s="218"/>
      <c r="S59" s="218"/>
    </row>
    <row r="60" spans="2:19" x14ac:dyDescent="0.35">
      <c r="B60" s="254"/>
      <c r="C60" s="257"/>
      <c r="D60" s="254" t="s">
        <v>81</v>
      </c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  <c r="R60" s="218"/>
      <c r="S60" s="218"/>
    </row>
    <row r="61" spans="2:19" x14ac:dyDescent="0.35">
      <c r="B61" s="254"/>
      <c r="C61" s="257"/>
      <c r="D61" s="254" t="s">
        <v>83</v>
      </c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  <c r="R61" s="218"/>
      <c r="S61" s="218"/>
    </row>
    <row r="62" spans="2:19" x14ac:dyDescent="0.35">
      <c r="B62" s="254"/>
      <c r="C62" s="257"/>
      <c r="D62" s="260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  <c r="R62" s="218"/>
      <c r="S62" s="218"/>
    </row>
    <row r="63" spans="2:19" x14ac:dyDescent="0.35">
      <c r="B63" s="254"/>
      <c r="C63" s="257"/>
      <c r="D63" s="255" t="s">
        <v>82</v>
      </c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  <c r="R63" s="218"/>
      <c r="S63" s="218"/>
    </row>
    <row r="64" spans="2:19" x14ac:dyDescent="0.35">
      <c r="B64" s="254"/>
      <c r="C64" s="257"/>
      <c r="D64" s="258" t="s">
        <v>199</v>
      </c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  <c r="R64" s="218"/>
      <c r="S64" s="218"/>
    </row>
    <row r="65" spans="2:19" ht="13.5" customHeight="1" x14ac:dyDescent="0.35">
      <c r="B65" s="254"/>
      <c r="C65" s="257"/>
      <c r="D65" s="258" t="s">
        <v>200</v>
      </c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  <c r="R65" s="218"/>
      <c r="S65" s="218"/>
    </row>
    <row r="66" spans="2:19" ht="13.5" customHeight="1" x14ac:dyDescent="0.35">
      <c r="B66" s="254"/>
      <c r="C66" s="257"/>
      <c r="D66" s="258" t="s">
        <v>37</v>
      </c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  <c r="R66" s="218"/>
      <c r="S66" s="218"/>
    </row>
    <row r="67" spans="2:19" ht="13.5" customHeight="1" x14ac:dyDescent="0.35">
      <c r="B67" s="254"/>
      <c r="C67" s="257"/>
      <c r="D67" s="258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  <c r="R67" s="218"/>
      <c r="S67" s="218"/>
    </row>
    <row r="68" spans="2:19" ht="13.5" customHeight="1" x14ac:dyDescent="0.35">
      <c r="B68" s="254"/>
      <c r="C68" s="257"/>
      <c r="D68" s="258" t="s">
        <v>173</v>
      </c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  <c r="R68" s="218"/>
      <c r="S68" s="218"/>
    </row>
    <row r="69" spans="2:19" ht="13.5" customHeight="1" x14ac:dyDescent="0.35">
      <c r="B69" s="254"/>
      <c r="C69" s="257"/>
      <c r="D69" s="258" t="s">
        <v>201</v>
      </c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  <c r="R69" s="218"/>
      <c r="S69" s="218"/>
    </row>
    <row r="70" spans="2:19" ht="13.5" customHeight="1" x14ac:dyDescent="0.35">
      <c r="B70" s="254"/>
      <c r="C70" s="257"/>
      <c r="D70" s="258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  <c r="R70" s="218"/>
      <c r="S70" s="218"/>
    </row>
    <row r="71" spans="2:19" ht="13.15" x14ac:dyDescent="0.4">
      <c r="B71" s="254"/>
      <c r="C71" s="255"/>
      <c r="D71" s="259" t="s">
        <v>174</v>
      </c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  <c r="R71" s="218"/>
      <c r="S71" s="218"/>
    </row>
    <row r="72" spans="2:19" x14ac:dyDescent="0.35">
      <c r="B72" s="254"/>
      <c r="C72" s="255"/>
      <c r="D72" s="260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  <c r="R72" s="218"/>
      <c r="S72" s="218"/>
    </row>
    <row r="73" spans="2:19" x14ac:dyDescent="0.35">
      <c r="B73" s="254"/>
      <c r="C73" s="257" t="s">
        <v>202</v>
      </c>
      <c r="D73" s="254" t="s">
        <v>84</v>
      </c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  <c r="R73" s="218"/>
      <c r="S73" s="218"/>
    </row>
    <row r="74" spans="2:19" x14ac:dyDescent="0.35">
      <c r="B74" s="254"/>
      <c r="C74" s="257"/>
      <c r="D74" s="254" t="s">
        <v>85</v>
      </c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  <c r="R74" s="218"/>
      <c r="S74" s="218"/>
    </row>
    <row r="75" spans="2:19" x14ac:dyDescent="0.35">
      <c r="B75" s="254"/>
      <c r="C75" s="257"/>
      <c r="D75" s="254" t="s">
        <v>83</v>
      </c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  <c r="R75" s="218"/>
      <c r="S75" s="218"/>
    </row>
    <row r="76" spans="2:19" x14ac:dyDescent="0.35">
      <c r="B76" s="254"/>
      <c r="C76" s="257"/>
      <c r="D76" s="260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  <c r="R76" s="218"/>
      <c r="S76" s="218"/>
    </row>
    <row r="77" spans="2:19" x14ac:dyDescent="0.35">
      <c r="B77" s="254"/>
      <c r="C77" s="257"/>
      <c r="D77" s="255" t="s">
        <v>86</v>
      </c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  <c r="R77" s="218"/>
      <c r="S77" s="218"/>
    </row>
    <row r="78" spans="2:19" ht="13.5" customHeight="1" x14ac:dyDescent="0.35">
      <c r="B78" s="254"/>
      <c r="C78" s="257"/>
      <c r="D78" s="258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  <c r="R78" s="218"/>
      <c r="S78" s="218"/>
    </row>
    <row r="79" spans="2:19" ht="13.15" x14ac:dyDescent="0.4">
      <c r="B79" s="254"/>
      <c r="C79" s="257"/>
      <c r="D79" s="259" t="s">
        <v>175</v>
      </c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  <c r="R79" s="218"/>
      <c r="S79" s="218"/>
    </row>
    <row r="80" spans="2:19" x14ac:dyDescent="0.35">
      <c r="B80" s="254"/>
      <c r="C80" s="257"/>
      <c r="D80" s="260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  <c r="R80" s="218"/>
      <c r="S80" s="218"/>
    </row>
    <row r="81" spans="2:19" x14ac:dyDescent="0.35">
      <c r="B81" s="254"/>
      <c r="C81" s="257" t="s">
        <v>203</v>
      </c>
      <c r="D81" s="254" t="s">
        <v>87</v>
      </c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  <c r="R81" s="218"/>
      <c r="S81" s="218"/>
    </row>
    <row r="82" spans="2:19" x14ac:dyDescent="0.35">
      <c r="B82" s="254"/>
      <c r="C82" s="257"/>
      <c r="D82" s="254" t="s">
        <v>88</v>
      </c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  <c r="R82" s="218"/>
      <c r="S82" s="218"/>
    </row>
    <row r="83" spans="2:19" x14ac:dyDescent="0.35">
      <c r="B83" s="254"/>
      <c r="C83" s="257"/>
      <c r="D83" s="254" t="s">
        <v>83</v>
      </c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  <c r="R83" s="218"/>
      <c r="S83" s="218"/>
    </row>
    <row r="84" spans="2:19" x14ac:dyDescent="0.35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  <c r="R84" s="218"/>
      <c r="S84" s="218"/>
    </row>
    <row r="85" spans="2:19" x14ac:dyDescent="0.35">
      <c r="B85" s="254"/>
      <c r="C85" s="257"/>
      <c r="D85" s="255" t="s">
        <v>86</v>
      </c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  <c r="R85" s="218"/>
      <c r="S85" s="218"/>
    </row>
    <row r="86" spans="2:19" x14ac:dyDescent="0.35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  <c r="R86" s="218"/>
      <c r="S86" s="218"/>
    </row>
    <row r="87" spans="2:19" ht="13.15" x14ac:dyDescent="0.4">
      <c r="B87" s="254"/>
      <c r="C87" s="257"/>
      <c r="D87" s="259" t="s">
        <v>176</v>
      </c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  <c r="R87" s="218"/>
      <c r="S87" s="218"/>
    </row>
    <row r="88" spans="2:19" x14ac:dyDescent="0.35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  <c r="R88" s="218"/>
      <c r="S88" s="218"/>
    </row>
    <row r="89" spans="2:19" x14ac:dyDescent="0.35">
      <c r="B89" s="254"/>
      <c r="C89" s="257" t="s">
        <v>204</v>
      </c>
      <c r="D89" s="254" t="s">
        <v>205</v>
      </c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  <c r="R89" s="218"/>
      <c r="S89" s="218"/>
    </row>
    <row r="90" spans="2:19" x14ac:dyDescent="0.35">
      <c r="B90" s="254"/>
      <c r="C90" s="257"/>
      <c r="D90" s="254" t="s">
        <v>206</v>
      </c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  <c r="R90" s="218"/>
      <c r="S90" s="218"/>
    </row>
    <row r="91" spans="2:19" x14ac:dyDescent="0.35">
      <c r="B91" s="254"/>
      <c r="C91" s="257"/>
      <c r="D91" s="254" t="s">
        <v>207</v>
      </c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  <c r="R91" s="218"/>
      <c r="S91" s="218"/>
    </row>
    <row r="92" spans="2:19" x14ac:dyDescent="0.35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  <c r="R92" s="218"/>
      <c r="S92" s="218"/>
    </row>
    <row r="93" spans="2:19" x14ac:dyDescent="0.35">
      <c r="B93" s="254"/>
      <c r="C93" s="257"/>
      <c r="D93" s="255" t="s">
        <v>86</v>
      </c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  <c r="R93" s="218"/>
      <c r="S93" s="218"/>
    </row>
    <row r="94" spans="2:19" x14ac:dyDescent="0.35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  <c r="R94" s="218"/>
      <c r="S94" s="218"/>
    </row>
    <row r="95" spans="2:19" ht="13.15" x14ac:dyDescent="0.4">
      <c r="B95" s="254"/>
      <c r="C95" s="257"/>
      <c r="D95" s="259" t="s">
        <v>177</v>
      </c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  <c r="R95" s="218"/>
      <c r="S95" s="218"/>
    </row>
    <row r="96" spans="2:19" ht="13.15" x14ac:dyDescent="0.4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  <c r="R96" s="218"/>
      <c r="S96" s="218"/>
    </row>
    <row r="97" spans="2:19" x14ac:dyDescent="0.35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  <c r="R97" s="218"/>
      <c r="S97" s="218"/>
    </row>
    <row r="98" spans="2:19" ht="13.15" x14ac:dyDescent="0.35">
      <c r="B98" s="254"/>
      <c r="C98" s="251" t="s">
        <v>28</v>
      </c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  <c r="R98" s="218"/>
      <c r="S98" s="218"/>
    </row>
    <row r="99" spans="2:19" x14ac:dyDescent="0.35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  <c r="R99" s="218"/>
      <c r="S99" s="218"/>
    </row>
    <row r="100" spans="2:19" x14ac:dyDescent="0.35">
      <c r="B100" s="254"/>
      <c r="C100" s="254" t="s">
        <v>208</v>
      </c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  <c r="R100" s="218"/>
      <c r="S100" s="218"/>
    </row>
    <row r="101" spans="2:19" x14ac:dyDescent="0.35">
      <c r="B101" s="254"/>
      <c r="C101" s="254" t="s">
        <v>178</v>
      </c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  <c r="R101" s="218"/>
      <c r="S101" s="218"/>
    </row>
    <row r="102" spans="2:19" x14ac:dyDescent="0.35">
      <c r="B102" s="254"/>
      <c r="C102" s="254" t="s">
        <v>187</v>
      </c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  <c r="R102" s="218"/>
      <c r="S102" s="218"/>
    </row>
    <row r="103" spans="2:19" x14ac:dyDescent="0.35">
      <c r="B103" s="254"/>
      <c r="C103" s="254" t="s">
        <v>188</v>
      </c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  <c r="R103" s="218"/>
      <c r="S103" s="218"/>
    </row>
    <row r="104" spans="2:19" x14ac:dyDescent="0.35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  <c r="R104" s="218"/>
      <c r="S104" s="218"/>
    </row>
    <row r="105" spans="2:19" x14ac:dyDescent="0.35">
      <c r="B105" s="254"/>
      <c r="C105" s="255" t="s">
        <v>33</v>
      </c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  <c r="R105" s="218"/>
      <c r="S105" s="218"/>
    </row>
    <row r="106" spans="2:19" x14ac:dyDescent="0.35">
      <c r="B106" s="254"/>
      <c r="C106" s="258" t="s">
        <v>30</v>
      </c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  <c r="R106" s="218"/>
      <c r="S106" s="218"/>
    </row>
    <row r="107" spans="2:19" x14ac:dyDescent="0.35">
      <c r="B107" s="254"/>
      <c r="C107" s="258" t="s">
        <v>29</v>
      </c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  <c r="R107" s="218"/>
      <c r="S107" s="218"/>
    </row>
    <row r="108" spans="2:19" x14ac:dyDescent="0.35">
      <c r="B108" s="254"/>
      <c r="C108" s="258" t="s">
        <v>31</v>
      </c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  <c r="R108" s="218"/>
      <c r="S108" s="218"/>
    </row>
    <row r="109" spans="2:19" x14ac:dyDescent="0.35">
      <c r="B109" s="254"/>
      <c r="C109" s="258" t="s">
        <v>32</v>
      </c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  <c r="R109" s="218"/>
      <c r="S109" s="218"/>
    </row>
    <row r="110" spans="2:19" x14ac:dyDescent="0.35">
      <c r="B110" s="254"/>
      <c r="C110" s="258" t="s">
        <v>123</v>
      </c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  <c r="R110" s="218"/>
      <c r="S110" s="218"/>
    </row>
    <row r="111" spans="2:19" x14ac:dyDescent="0.35">
      <c r="B111" s="254"/>
      <c r="C111" s="258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  <c r="R111" s="218"/>
      <c r="S111" s="218"/>
    </row>
    <row r="112" spans="2:19" x14ac:dyDescent="0.35">
      <c r="B112" s="254"/>
      <c r="C112" s="255" t="s">
        <v>89</v>
      </c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  <c r="R112" s="218"/>
      <c r="S112" s="218"/>
    </row>
    <row r="113" spans="2:19" x14ac:dyDescent="0.35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  <c r="R113" s="218"/>
      <c r="S113" s="218"/>
    </row>
    <row r="114" spans="2:19" x14ac:dyDescent="0.35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  <c r="R114" s="218"/>
      <c r="S114" s="218"/>
    </row>
    <row r="115" spans="2:19" x14ac:dyDescent="0.35">
      <c r="B115" s="254"/>
      <c r="C115" s="255" t="s">
        <v>42</v>
      </c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  <c r="R115" s="218"/>
      <c r="S115" s="218"/>
    </row>
    <row r="116" spans="2:19" ht="13.15" x14ac:dyDescent="0.35">
      <c r="B116" s="254"/>
      <c r="C116" s="251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  <c r="R116" s="218"/>
      <c r="S116" s="218"/>
    </row>
    <row r="117" spans="2:19" x14ac:dyDescent="0.35">
      <c r="B117" s="254"/>
      <c r="C117" s="255" t="s">
        <v>209</v>
      </c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  <c r="R117" s="218"/>
      <c r="S117" s="218"/>
    </row>
    <row r="118" spans="2:19" x14ac:dyDescent="0.35">
      <c r="B118" s="254"/>
      <c r="C118" s="255" t="s">
        <v>43</v>
      </c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  <c r="R118" s="218"/>
      <c r="S118" s="218"/>
    </row>
    <row r="119" spans="2:19" x14ac:dyDescent="0.35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  <c r="R119" s="218"/>
      <c r="S119" s="218"/>
    </row>
    <row r="120" spans="2:19" x14ac:dyDescent="0.35">
      <c r="B120" s="254"/>
      <c r="C120" s="255"/>
      <c r="D120" s="255"/>
      <c r="E120" s="255"/>
      <c r="F120" s="255"/>
      <c r="G120" s="255"/>
      <c r="H120" s="255"/>
      <c r="I120" s="254"/>
      <c r="J120" s="254"/>
      <c r="K120" s="254"/>
      <c r="L120" s="254"/>
      <c r="M120" s="254"/>
      <c r="N120" s="254"/>
      <c r="O120" s="254"/>
      <c r="P120" s="254"/>
      <c r="Q120" s="254"/>
      <c r="R120" s="218"/>
      <c r="S120" s="218"/>
    </row>
    <row r="121" spans="2:19" x14ac:dyDescent="0.35">
      <c r="B121" s="254"/>
      <c r="C121" s="261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18"/>
      <c r="S121" s="218"/>
    </row>
    <row r="122" spans="2:19" x14ac:dyDescent="0.35"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70C0"/>
  </sheetPr>
  <dimension ref="A1:BK107"/>
  <sheetViews>
    <sheetView showGridLines="0" zoomScale="90" zoomScaleNormal="90" workbookViewId="0">
      <selection activeCell="G66" sqref="G66"/>
    </sheetView>
  </sheetViews>
  <sheetFormatPr baseColWidth="10" defaultColWidth="11.3984375" defaultRowHeight="14.65" x14ac:dyDescent="0.35"/>
  <cols>
    <col min="1" max="1" width="19.73046875" style="115" customWidth="1"/>
    <col min="2" max="5" width="11.3984375" style="115" hidden="1" customWidth="1"/>
    <col min="6" max="6" width="29.86328125" style="151" bestFit="1" customWidth="1"/>
    <col min="7" max="8" width="6.73046875" style="152" customWidth="1"/>
    <col min="9" max="9" width="29.86328125" style="151" customWidth="1"/>
    <col min="10" max="12" width="7.3984375" style="152" customWidth="1"/>
    <col min="13" max="16" width="11.3984375" style="115" hidden="1" customWidth="1"/>
    <col min="17" max="17" width="11.3984375" style="115" customWidth="1"/>
    <col min="18" max="18" width="11.3984375" style="152" hidden="1" customWidth="1"/>
    <col min="19" max="19" width="2.86328125" style="152" hidden="1" customWidth="1"/>
    <col min="20" max="20" width="6.265625" style="152" customWidth="1"/>
    <col min="21" max="21" width="21.3984375" style="153" bestFit="1" customWidth="1"/>
    <col min="22" max="28" width="7.73046875" style="152" customWidth="1"/>
    <col min="29" max="29" width="6" style="152" bestFit="1" customWidth="1"/>
    <col min="30" max="30" width="4.73046875" style="115" hidden="1" customWidth="1"/>
    <col min="31" max="31" width="4.73046875" style="115" customWidth="1"/>
    <col min="32" max="32" width="11.3984375" style="115" hidden="1" customWidth="1"/>
    <col min="33" max="35" width="18.265625" style="115" hidden="1" customWidth="1"/>
    <col min="36" max="57" width="11.3984375" style="115" hidden="1" customWidth="1"/>
    <col min="58" max="58" width="10" style="115" hidden="1" customWidth="1"/>
    <col min="59" max="59" width="11.3984375" style="115" hidden="1" customWidth="1"/>
    <col min="60" max="60" width="0" style="115" hidden="1" customWidth="1"/>
    <col min="61" max="61" width="16.86328125" style="115" hidden="1" customWidth="1"/>
    <col min="62" max="62" width="7.3984375" style="115" hidden="1" customWidth="1"/>
    <col min="63" max="63" width="29.86328125" style="115" customWidth="1"/>
    <col min="64" max="16384" width="11.3984375" style="115"/>
  </cols>
  <sheetData>
    <row r="1" spans="1:63" s="65" customFormat="1" ht="15" thickBot="1" x14ac:dyDescent="0.4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" thickBot="1" x14ac:dyDescent="0.4">
      <c r="A2" s="218"/>
      <c r="B2" s="159"/>
      <c r="C2" s="159"/>
      <c r="D2" s="159"/>
      <c r="E2" s="159"/>
      <c r="F2" s="227" t="s">
        <v>182</v>
      </c>
      <c r="G2" s="223"/>
      <c r="H2" s="223"/>
      <c r="I2" s="263" t="s">
        <v>214</v>
      </c>
      <c r="J2" s="264"/>
      <c r="K2" s="265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" thickBot="1" x14ac:dyDescent="0.4">
      <c r="A3" s="218"/>
      <c r="B3" s="159"/>
      <c r="C3" s="159"/>
      <c r="D3" s="159"/>
      <c r="E3" s="159"/>
      <c r="F3" s="227" t="s">
        <v>181</v>
      </c>
      <c r="G3" s="223"/>
      <c r="H3" s="223"/>
      <c r="I3" s="263" t="s">
        <v>215</v>
      </c>
      <c r="J3" s="264"/>
      <c r="K3" s="265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" thickBot="1" x14ac:dyDescent="0.4">
      <c r="A4" s="217"/>
      <c r="B4" s="159"/>
      <c r="C4" s="159"/>
      <c r="D4" s="159"/>
      <c r="E4" s="159"/>
      <c r="F4" s="227" t="s">
        <v>121</v>
      </c>
      <c r="G4" s="224"/>
      <c r="H4" s="223"/>
      <c r="I4" s="269" t="s">
        <v>216</v>
      </c>
      <c r="J4" s="264"/>
      <c r="K4" s="265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" thickBot="1" x14ac:dyDescent="0.4">
      <c r="A5" s="217"/>
      <c r="B5" s="159"/>
      <c r="C5" s="159"/>
      <c r="D5" s="159"/>
      <c r="E5" s="159"/>
      <c r="F5" s="227" t="s">
        <v>122</v>
      </c>
      <c r="G5" s="224"/>
      <c r="H5" s="223"/>
      <c r="I5" s="263"/>
      <c r="J5" s="264"/>
      <c r="K5" s="265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35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35">
      <c r="A7" s="217"/>
      <c r="B7" s="65"/>
      <c r="C7" s="65"/>
      <c r="D7" s="65"/>
      <c r="E7" s="65"/>
      <c r="F7" s="270" t="str">
        <f>IF(OR(COUNTIF(W17:W75,3)&lt;&gt;24,'Phase Finale'!O36=0,'Phase Finale'!O36="",Grille!H2=" ",I4="",'Phase Finale'!Q70&gt;0),"GRILLE INCOMPLETE","GRILLE COMPLETE")</f>
        <v>GRILLE COMPLETE</v>
      </c>
      <c r="G7" s="270"/>
      <c r="H7" s="270"/>
      <c r="I7" s="270"/>
      <c r="J7" s="270"/>
      <c r="K7" s="270"/>
      <c r="L7" s="270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35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35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35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35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35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" thickBot="1" x14ac:dyDescent="0.4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" thickBot="1" x14ac:dyDescent="0.4">
      <c r="A14" s="217"/>
      <c r="B14" s="65"/>
      <c r="C14" s="65"/>
      <c r="D14" s="65"/>
      <c r="E14" s="65"/>
      <c r="F14" s="266" t="s">
        <v>44</v>
      </c>
      <c r="G14" s="267"/>
      <c r="H14" s="267"/>
      <c r="I14" s="268"/>
      <c r="J14" s="266" t="s">
        <v>90</v>
      </c>
      <c r="K14" s="267"/>
      <c r="L14" s="268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4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" thickBot="1" x14ac:dyDescent="0.4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1</v>
      </c>
      <c r="I16" s="157" t="s">
        <v>125</v>
      </c>
      <c r="J16" s="199">
        <f>Grille!E6</f>
        <v>1</v>
      </c>
      <c r="K16" s="199">
        <f>Grille!F6</f>
        <v>1</v>
      </c>
      <c r="L16" s="199">
        <f>Grille!G6</f>
        <v>1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45</v>
      </c>
      <c r="W16" s="163" t="s">
        <v>46</v>
      </c>
      <c r="X16" s="163" t="s">
        <v>14</v>
      </c>
      <c r="Y16" s="163" t="s">
        <v>12</v>
      </c>
      <c r="Z16" s="163" t="s">
        <v>47</v>
      </c>
      <c r="AA16" s="163" t="s">
        <v>48</v>
      </c>
      <c r="AB16" s="163" t="s">
        <v>49</v>
      </c>
      <c r="AC16" s="216" t="s">
        <v>50</v>
      </c>
      <c r="AD16" s="217"/>
      <c r="AE16" s="217"/>
      <c r="AF16" s="70"/>
      <c r="AG16" s="71" t="s">
        <v>51</v>
      </c>
      <c r="AH16" s="71"/>
      <c r="AI16" s="71" t="s">
        <v>52</v>
      </c>
      <c r="AJ16" s="71" t="s">
        <v>46</v>
      </c>
      <c r="AK16" s="71" t="s">
        <v>45</v>
      </c>
      <c r="AL16" s="71" t="s">
        <v>14</v>
      </c>
      <c r="AM16" s="71" t="s">
        <v>12</v>
      </c>
      <c r="AN16" s="71" t="s">
        <v>47</v>
      </c>
      <c r="AO16" s="71" t="s">
        <v>48</v>
      </c>
      <c r="AP16" s="71" t="s">
        <v>49</v>
      </c>
      <c r="AQ16" s="71" t="s">
        <v>50</v>
      </c>
      <c r="AR16" s="103" t="s">
        <v>59</v>
      </c>
      <c r="AS16" s="102" t="s">
        <v>60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59</v>
      </c>
      <c r="AY16" s="105" t="s">
        <v>139</v>
      </c>
      <c r="AZ16" s="106" t="s">
        <v>61</v>
      </c>
      <c r="BA16" s="106" t="s">
        <v>62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59</v>
      </c>
      <c r="BG16" s="247" t="s">
        <v>180</v>
      </c>
      <c r="BH16" s="266" t="s">
        <v>91</v>
      </c>
      <c r="BI16" s="267"/>
      <c r="BJ16" s="268"/>
      <c r="BK16" s="218"/>
    </row>
    <row r="17" spans="1:63" s="128" customFormat="1" ht="15" thickBot="1" x14ac:dyDescent="0.4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126</v>
      </c>
      <c r="G17" s="156">
        <v>1</v>
      </c>
      <c r="H17" s="156">
        <v>2</v>
      </c>
      <c r="I17" s="157" t="s">
        <v>65</v>
      </c>
      <c r="J17" s="199">
        <f>Grille!E7</f>
        <v>1</v>
      </c>
      <c r="K17" s="199">
        <f>Grille!F7</f>
        <v>1</v>
      </c>
      <c r="L17" s="199">
        <f>Grille!G7</f>
        <v>1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10</v>
      </c>
      <c r="AB17" s="74">
        <f>VLOOKUP(R17,AG17:AQ20,10,FALSE)</f>
        <v>3</v>
      </c>
      <c r="AC17" s="75">
        <f>VLOOKUP(R17,AG17:AQ20,11,FALSE)</f>
        <v>7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90000007099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10</v>
      </c>
      <c r="AP17" s="67">
        <f>H16+H19+G20</f>
        <v>3</v>
      </c>
      <c r="AQ17" s="67">
        <f>AO17-AP17</f>
        <v>7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1" t="str">
        <f>F16</f>
        <v>France</v>
      </c>
      <c r="BI17" s="272"/>
      <c r="BJ17" s="200">
        <v>1</v>
      </c>
      <c r="BK17" s="218"/>
    </row>
    <row r="18" spans="1:63" s="128" customFormat="1" ht="15" thickBot="1" x14ac:dyDescent="0.4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125</v>
      </c>
      <c r="G18" s="156">
        <v>1</v>
      </c>
      <c r="H18" s="156">
        <v>1</v>
      </c>
      <c r="I18" s="157" t="s">
        <v>65</v>
      </c>
      <c r="J18" s="199">
        <f>Grille!E19</f>
        <v>1</v>
      </c>
      <c r="K18" s="199">
        <f>Grille!F19</f>
        <v>1</v>
      </c>
      <c r="L18" s="199">
        <f>Grille!G19</f>
        <v>1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4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1</v>
      </c>
      <c r="Z18" s="85">
        <f>VLOOKUP(R18,AG17:AQ20,8,FALSE)</f>
        <v>1</v>
      </c>
      <c r="AA18" s="85">
        <f>VLOOKUP(R18,AG17:AQ20,9,FALSE)</f>
        <v>5</v>
      </c>
      <c r="AB18" s="85">
        <f>VLOOKUP(R18,AG17:AQ20,10,FALSE)</f>
        <v>4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40000001048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5</v>
      </c>
      <c r="AP18" s="67">
        <f>G16+H18+H21</f>
        <v>4</v>
      </c>
      <c r="AQ18" s="67">
        <f>AO18-AP18</f>
        <v>1</v>
      </c>
      <c r="AR18" s="108">
        <f>IF(AND(AS18&lt;&gt;"",COUNTIF(AT18:AW18,AS18)=1),1000,0)</f>
        <v>0</v>
      </c>
      <c r="AS18" s="68">
        <f>IF(COUNTIF(AK17:AK20,AK18)=2,IF(AK18=AK17,AF17,IF(AK18=AK19,AF19,IF(AK18=AK20,AF20,""))),"")</f>
        <v>4</v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1" t="str">
        <f>I16</f>
        <v>Roumanie</v>
      </c>
      <c r="BI18" s="272"/>
      <c r="BJ18" s="200">
        <v>1.5</v>
      </c>
      <c r="BK18" s="218"/>
    </row>
    <row r="19" spans="1:63" s="128" customFormat="1" ht="15" thickBot="1" x14ac:dyDescent="0.4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4</v>
      </c>
      <c r="H19" s="156">
        <v>1</v>
      </c>
      <c r="I19" s="157" t="s">
        <v>126</v>
      </c>
      <c r="J19" s="199">
        <f>Grille!E20</f>
        <v>1</v>
      </c>
      <c r="K19" s="199">
        <f>Grille!F20</f>
        <v>1</v>
      </c>
      <c r="L19" s="199">
        <f>Grille!G20</f>
        <v>1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Suisse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4</v>
      </c>
      <c r="AB19" s="89">
        <f>VLOOKUP(R19,AG17:AQ20,10,FALSE)</f>
        <v>5</v>
      </c>
      <c r="AC19" s="90">
        <f>VLOOKUP(R19,AG17:AQ20,11,FALSE)</f>
        <v>-1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-6983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2</v>
      </c>
      <c r="AP19" s="67">
        <f>H17+G19+G21</f>
        <v>9</v>
      </c>
      <c r="AQ19" s="67">
        <f>AO19-AP19</f>
        <v>-7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1" t="str">
        <f>F17</f>
        <v>Albanie</v>
      </c>
      <c r="BI19" s="272"/>
      <c r="BJ19" s="200">
        <v>2.5</v>
      </c>
      <c r="BK19" s="218"/>
    </row>
    <row r="20" spans="1:63" s="128" customFormat="1" ht="15" thickBot="1" x14ac:dyDescent="0.4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65</v>
      </c>
      <c r="G20" s="156">
        <v>1</v>
      </c>
      <c r="H20" s="156">
        <v>3</v>
      </c>
      <c r="I20" s="157" t="s">
        <v>0</v>
      </c>
      <c r="J20" s="199">
        <f>Grille!E31</f>
        <v>1</v>
      </c>
      <c r="K20" s="199">
        <f>Grille!F31</f>
        <v>1</v>
      </c>
      <c r="L20" s="199">
        <f>Grille!G31</f>
        <v>1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2</v>
      </c>
      <c r="AB20" s="93">
        <f>VLOOKUP(R20,AG17:AQ20,10,FALSE)</f>
        <v>9</v>
      </c>
      <c r="AC20" s="94">
        <f>VLOOKUP(R20,AG17:AQ20,11,FALSE)</f>
        <v>-7</v>
      </c>
      <c r="AD20" s="217"/>
      <c r="AE20" s="217"/>
      <c r="AF20" s="77">
        <v>4</v>
      </c>
      <c r="AG20" s="78">
        <f>RANK(AI20,AI17:AI20)</f>
        <v>3</v>
      </c>
      <c r="AH20" s="78" t="str">
        <f>I17</f>
        <v>Suisse</v>
      </c>
      <c r="AI20" s="67">
        <f>(AK20*10000000000)+((AR20+AX20+BF20)*100000)+(AQ20*1000)+(AO20*10)-AF20</f>
        <v>39999999036</v>
      </c>
      <c r="AJ20" s="78">
        <f>M17+B19+B20</f>
        <v>3</v>
      </c>
      <c r="AK20" s="78">
        <f>(3*AL20)+AM20</f>
        <v>4</v>
      </c>
      <c r="AL20" s="78">
        <f>N17+N18+C20</f>
        <v>1</v>
      </c>
      <c r="AM20" s="78">
        <f>O17+O18+D20</f>
        <v>1</v>
      </c>
      <c r="AN20" s="78">
        <f>P17+P18+E20</f>
        <v>1</v>
      </c>
      <c r="AO20" s="78">
        <f>H17+H18+G20</f>
        <v>4</v>
      </c>
      <c r="AP20" s="78">
        <f>G17+G18+H20</f>
        <v>5</v>
      </c>
      <c r="AQ20" s="78">
        <f>AO20-AP20</f>
        <v>-1</v>
      </c>
      <c r="AR20" s="111">
        <f>IF(AND(AS20&lt;&gt;"",COUNTIF(AT20:AW20,AS20)=1),1000,0)</f>
        <v>0</v>
      </c>
      <c r="AS20" s="112">
        <f>IF(COUNTIF(AK17:AK20,AK20)=2,IF(AK20=AK17,AF17,IF(AK20=AK18,AF18,IF(AK20=AK19,AF19,""))),"")</f>
        <v>2</v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1" t="str">
        <f>I17</f>
        <v>Suisse</v>
      </c>
      <c r="BI20" s="272"/>
      <c r="BJ20" s="200">
        <v>1.2</v>
      </c>
      <c r="BK20" s="218"/>
    </row>
    <row r="21" spans="1:63" s="128" customFormat="1" ht="15" thickBot="1" x14ac:dyDescent="0.4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125</v>
      </c>
      <c r="G21" s="156">
        <v>3</v>
      </c>
      <c r="H21" s="156">
        <v>0</v>
      </c>
      <c r="I21" s="158" t="s">
        <v>126</v>
      </c>
      <c r="J21" s="199">
        <f>Grille!E30</f>
        <v>1</v>
      </c>
      <c r="K21" s="199">
        <f>Grille!F30</f>
        <v>1</v>
      </c>
      <c r="L21" s="199">
        <f>Grille!G30</f>
        <v>1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35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35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" thickBot="1" x14ac:dyDescent="0.4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" thickBot="1" x14ac:dyDescent="0.4">
      <c r="A25" s="217"/>
      <c r="B25" s="65"/>
      <c r="C25" s="65"/>
      <c r="D25" s="65"/>
      <c r="E25" s="65"/>
      <c r="F25" s="266" t="s">
        <v>53</v>
      </c>
      <c r="G25" s="267"/>
      <c r="H25" s="267"/>
      <c r="I25" s="268"/>
      <c r="J25" s="266" t="s">
        <v>90</v>
      </c>
      <c r="K25" s="267"/>
      <c r="L25" s="268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4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" thickBot="1" x14ac:dyDescent="0.4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0</v>
      </c>
      <c r="I27" s="157" t="s">
        <v>10</v>
      </c>
      <c r="J27" s="199">
        <f>Grille!E9</f>
        <v>1</v>
      </c>
      <c r="K27" s="199">
        <f>Grille!F9</f>
        <v>1</v>
      </c>
      <c r="L27" s="199">
        <f>Grille!G9</f>
        <v>1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45</v>
      </c>
      <c r="W27" s="163" t="s">
        <v>46</v>
      </c>
      <c r="X27" s="163" t="s">
        <v>14</v>
      </c>
      <c r="Y27" s="163" t="s">
        <v>12</v>
      </c>
      <c r="Z27" s="163" t="s">
        <v>47</v>
      </c>
      <c r="AA27" s="163" t="s">
        <v>48</v>
      </c>
      <c r="AB27" s="163" t="s">
        <v>49</v>
      </c>
      <c r="AC27" s="216" t="s">
        <v>50</v>
      </c>
      <c r="AD27" s="217"/>
      <c r="AE27" s="217"/>
      <c r="AF27" s="70"/>
      <c r="AG27" s="71" t="s">
        <v>51</v>
      </c>
      <c r="AH27" s="71"/>
      <c r="AI27" s="71" t="s">
        <v>52</v>
      </c>
      <c r="AJ27" s="71" t="s">
        <v>46</v>
      </c>
      <c r="AK27" s="71" t="s">
        <v>45</v>
      </c>
      <c r="AL27" s="71" t="s">
        <v>14</v>
      </c>
      <c r="AM27" s="71" t="s">
        <v>12</v>
      </c>
      <c r="AN27" s="71" t="s">
        <v>47</v>
      </c>
      <c r="AO27" s="71" t="s">
        <v>48</v>
      </c>
      <c r="AP27" s="71" t="s">
        <v>49</v>
      </c>
      <c r="AQ27" s="71" t="s">
        <v>50</v>
      </c>
      <c r="AR27" s="103" t="s">
        <v>59</v>
      </c>
      <c r="AS27" s="102" t="s">
        <v>60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59</v>
      </c>
      <c r="AY27" s="105" t="s">
        <v>139</v>
      </c>
      <c r="AZ27" s="106" t="s">
        <v>61</v>
      </c>
      <c r="BA27" s="106" t="s">
        <v>62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59</v>
      </c>
      <c r="BG27" s="247" t="s">
        <v>180</v>
      </c>
      <c r="BH27" s="266" t="s">
        <v>91</v>
      </c>
      <c r="BI27" s="267"/>
      <c r="BJ27" s="268"/>
      <c r="BK27" s="218"/>
    </row>
    <row r="28" spans="1:63" s="128" customFormat="1" ht="15" thickBot="1" x14ac:dyDescent="0.4">
      <c r="A28" s="217"/>
      <c r="B28" s="66">
        <f t="shared" si="8"/>
        <v>1</v>
      </c>
      <c r="C28" s="66">
        <f t="shared" si="9"/>
        <v>0</v>
      </c>
      <c r="D28" s="66">
        <f t="shared" si="10"/>
        <v>0</v>
      </c>
      <c r="E28" s="66">
        <f t="shared" si="11"/>
        <v>1</v>
      </c>
      <c r="F28" s="208" t="s">
        <v>127</v>
      </c>
      <c r="G28" s="156">
        <v>1</v>
      </c>
      <c r="H28" s="156">
        <v>2</v>
      </c>
      <c r="I28" s="157" t="s">
        <v>128</v>
      </c>
      <c r="J28" s="199">
        <f>Grille!E8</f>
        <v>1</v>
      </c>
      <c r="K28" s="199">
        <f>Grille!F8</f>
        <v>1</v>
      </c>
      <c r="L28" s="199">
        <f>Grille!G8</f>
        <v>1</v>
      </c>
      <c r="M28" s="66">
        <f t="shared" si="12"/>
        <v>1</v>
      </c>
      <c r="N28" s="66">
        <f t="shared" si="13"/>
        <v>1</v>
      </c>
      <c r="O28" s="66">
        <f t="shared" si="14"/>
        <v>0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8</v>
      </c>
      <c r="AB28" s="74">
        <f>VLOOKUP(R28,AG28:AQ31,10,FALSE)</f>
        <v>1</v>
      </c>
      <c r="AC28" s="75">
        <f>VLOOKUP(R28,AG28:AQ31,11,FALSE)</f>
        <v>7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90000007079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8</v>
      </c>
      <c r="AP28" s="67">
        <f>H27+H30+G31</f>
        <v>1</v>
      </c>
      <c r="AQ28" s="67">
        <f>AO28-AP28</f>
        <v>7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1" t="str">
        <f>F27</f>
        <v>Angleterre</v>
      </c>
      <c r="BI28" s="272"/>
      <c r="BJ28" s="200">
        <v>1</v>
      </c>
      <c r="BK28" s="218"/>
    </row>
    <row r="29" spans="1:63" s="128" customFormat="1" ht="15" thickBot="1" x14ac:dyDescent="0.4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3</v>
      </c>
      <c r="H29" s="156">
        <v>1</v>
      </c>
      <c r="I29" s="157" t="s">
        <v>128</v>
      </c>
      <c r="J29" s="199">
        <f>Grille!E18</f>
        <v>1</v>
      </c>
      <c r="K29" s="199">
        <f>Grille!F18</f>
        <v>1</v>
      </c>
      <c r="L29" s="199">
        <f>Grille!G18</f>
        <v>1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3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0</v>
      </c>
      <c r="Z29" s="85">
        <f>VLOOKUP(R29,AG28:AQ31,8,FALSE)</f>
        <v>2</v>
      </c>
      <c r="AA29" s="85">
        <f>VLOOKUP(R29,AG28:AQ31,9,FALSE)</f>
        <v>5</v>
      </c>
      <c r="AB29" s="85">
        <f>VLOOKUP(R29,AG28:AQ31,10,FALSE)</f>
        <v>6</v>
      </c>
      <c r="AC29" s="86">
        <f>VLOOKUP(R29,AG28:AQ31,11,FALSE)</f>
        <v>-1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30104999048</v>
      </c>
      <c r="AJ29" s="67">
        <f>M27+M30+B32</f>
        <v>3</v>
      </c>
      <c r="AK29" s="67">
        <f>(3*AL29)+AM29</f>
        <v>3</v>
      </c>
      <c r="AL29" s="67">
        <f>N27+C29+C32</f>
        <v>1</v>
      </c>
      <c r="AM29" s="67">
        <f>O27+D29+D32</f>
        <v>0</v>
      </c>
      <c r="AN29" s="67">
        <f>P27+E29+E32</f>
        <v>2</v>
      </c>
      <c r="AO29" s="67">
        <f>H27+G29+G32</f>
        <v>5</v>
      </c>
      <c r="AP29" s="67">
        <f>G27+H29+H32</f>
        <v>6</v>
      </c>
      <c r="AQ29" s="67">
        <f>AO29-AP29</f>
        <v>-1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1050</v>
      </c>
      <c r="AY29" s="129">
        <f>SUM(BB29:BE29)</f>
        <v>1050</v>
      </c>
      <c r="AZ29" s="130">
        <f>IF(COUNTIF(AK28:AK31,AK29)=3,IF(AK29=AK28,AF28,AF30),IF(AND(COUNTIF(AK28:AK31,AK29)=4,COUNTIF(BG28:BG31,BG29)=3),IF(BG29=BG28,AF28,AF30),""))</f>
        <v>3</v>
      </c>
      <c r="BA29" s="130">
        <f>IF(COUNTIF(AK28:AK31,AK29)=3,IF(AK29=AK31,AF31,AF30),IF(AND(COUNTIF(AK28:AK31,AK29)=4,COUNTIF(BG28:BG31,BG29)=3),IF(BG29=BG31,AF31,AF30),""))</f>
        <v>4</v>
      </c>
      <c r="BB29" s="130" t="str">
        <f>IF(COUNTIF(AZ29:BA29,BB27)=1,1000*(H27-G27)+10*H27,"")</f>
        <v/>
      </c>
      <c r="BC29" s="131"/>
      <c r="BD29" s="130">
        <f>IF(COUNTIF(AZ29:BA29,BD27)=1,1000*(G32-H32)+10*G32,"")</f>
        <v>-980</v>
      </c>
      <c r="BE29" s="132">
        <f>IF(COUNTIF(AZ29:BA29,BE27)=1,1000*(G29-H29)+10*G29,"")</f>
        <v>2030</v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1" t="str">
        <f>I27</f>
        <v>Russie</v>
      </c>
      <c r="BI29" s="272"/>
      <c r="BJ29" s="200">
        <v>1.2</v>
      </c>
      <c r="BK29" s="218"/>
    </row>
    <row r="30" spans="1:63" s="128" customFormat="1" ht="15" thickBot="1" x14ac:dyDescent="0.4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3</v>
      </c>
      <c r="H30" s="156">
        <v>0</v>
      </c>
      <c r="I30" s="157" t="s">
        <v>127</v>
      </c>
      <c r="J30" s="199">
        <f>Grille!E21</f>
        <v>1</v>
      </c>
      <c r="K30" s="199">
        <f>Grille!F21</f>
        <v>1</v>
      </c>
      <c r="L30" s="199">
        <f>Grille!G21</f>
        <v>1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0</v>
      </c>
      <c r="Z30" s="89">
        <f>VLOOKUP(R30,AG28:AQ31,8,FALSE)</f>
        <v>2</v>
      </c>
      <c r="AA30" s="89">
        <f>VLOOKUP(R30,AG28:AQ31,9,FALSE)</f>
        <v>4</v>
      </c>
      <c r="AB30" s="89">
        <f>VLOOKUP(R30,AG28:AQ31,10,FALSE)</f>
        <v>7</v>
      </c>
      <c r="AC30" s="90">
        <f>VLOOKUP(R30,AG28:AQ31,11,FALSE)</f>
        <v>-3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30003997037</v>
      </c>
      <c r="AJ30" s="67">
        <f>B28+M29+M32</f>
        <v>3</v>
      </c>
      <c r="AK30" s="67">
        <f>(3*AL30)+AM30</f>
        <v>3</v>
      </c>
      <c r="AL30" s="67">
        <f>C28+N30+N32</f>
        <v>1</v>
      </c>
      <c r="AM30" s="67">
        <f>D28+O30+O32</f>
        <v>0</v>
      </c>
      <c r="AN30" s="67">
        <f>E28+P30+P32</f>
        <v>2</v>
      </c>
      <c r="AO30" s="67">
        <f>G28+H30+H32</f>
        <v>4</v>
      </c>
      <c r="AP30" s="67">
        <f>H28+G30+G32</f>
        <v>7</v>
      </c>
      <c r="AQ30" s="67">
        <f>AO30-AP30</f>
        <v>-3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>
        <f>IF(H32&gt;G32,2,"")</f>
        <v>2</v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40</v>
      </c>
      <c r="AY30" s="129">
        <f>SUM(BB30:BE30)</f>
        <v>40</v>
      </c>
      <c r="AZ30" s="130">
        <f>IF(COUNTIF(AK28:AK31,AK30)=3,IF(AK30=AK28,AF28,AF29),IF(AND(COUNTIF(AK28:AK31,AK30)=4,COUNTIF(BG28:BG31,BG30)=3),IF(BG30=BG28,AF28,AF29),""))</f>
        <v>2</v>
      </c>
      <c r="BA30" s="130">
        <f>IF(COUNTIF(AK28:AK31,AK30)=3,IF(AK30=AK31,AF31,AF29),IF(AND(COUNTIF(AK28:AK31,AK30)=4,COUNTIF(BG28:BG31,BG30)=3),IF(BG30=BG31,AF31,AF29),""))</f>
        <v>4</v>
      </c>
      <c r="BB30" s="130" t="str">
        <f>IF(COUNTIF(AZ30:BA30,BB27)=1,1000*(H30-G30)+10*H30,"")</f>
        <v/>
      </c>
      <c r="BC30" s="130">
        <f>IF(COUNTIF(AZ30:BA30,BC27)=1,1000*(H32-G32)+10*H32,"")</f>
        <v>1030</v>
      </c>
      <c r="BD30" s="131"/>
      <c r="BE30" s="132">
        <f>IF(COUNTIF(AZ30:BA30,BE27)=1,1000*(G28-H28)+10*G28,"")</f>
        <v>-990</v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1" t="str">
        <f>F28</f>
        <v>Pays de Galles</v>
      </c>
      <c r="BI30" s="272"/>
      <c r="BJ30" s="200">
        <v>1.5</v>
      </c>
      <c r="BK30" s="218"/>
    </row>
    <row r="31" spans="1:63" s="128" customFormat="1" ht="15" thickBot="1" x14ac:dyDescent="0.4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128</v>
      </c>
      <c r="G31" s="156">
        <v>1</v>
      </c>
      <c r="H31" s="156">
        <v>3</v>
      </c>
      <c r="I31" s="157" t="s">
        <v>2</v>
      </c>
      <c r="J31" s="199">
        <f>Grille!E33</f>
        <v>1</v>
      </c>
      <c r="K31" s="199">
        <f>Grille!F33</f>
        <v>1</v>
      </c>
      <c r="L31" s="199">
        <f>Grille!G33</f>
        <v>1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3</v>
      </c>
      <c r="W31" s="93">
        <f>VLOOKUP(R31,AG28:AQ31,4,FALSE)</f>
        <v>3</v>
      </c>
      <c r="X31" s="93">
        <f>VLOOKUP(R31,AG28:AQ31,6,FALSE)</f>
        <v>1</v>
      </c>
      <c r="Y31" s="93">
        <f>VLOOKUP(R31,AG28:AQ31,7,FALSE)</f>
        <v>0</v>
      </c>
      <c r="Z31" s="93">
        <f>VLOOKUP(R31,AG28:AQ31,8,FALSE)</f>
        <v>2</v>
      </c>
      <c r="AA31" s="93">
        <f>VLOOKUP(R31,AG28:AQ31,9,FALSE)</f>
        <v>4</v>
      </c>
      <c r="AB31" s="93">
        <f>VLOOKUP(R31,AG28:AQ31,10,FALSE)</f>
        <v>7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29999997036</v>
      </c>
      <c r="AJ31" s="78">
        <f>M28+B30+B31</f>
        <v>3</v>
      </c>
      <c r="AK31" s="78">
        <f>(3*AL31)+AM31</f>
        <v>3</v>
      </c>
      <c r="AL31" s="78">
        <f>N28+N29+C31</f>
        <v>1</v>
      </c>
      <c r="AM31" s="78">
        <f>O28+O29+D31</f>
        <v>0</v>
      </c>
      <c r="AN31" s="78">
        <f>P28+P29+E31</f>
        <v>2</v>
      </c>
      <c r="AO31" s="78">
        <f>H28+H29+G31</f>
        <v>4</v>
      </c>
      <c r="AP31" s="78">
        <f>G28+G29+H31</f>
        <v>7</v>
      </c>
      <c r="AQ31" s="78">
        <f>AO31-AP31</f>
        <v>-3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>
        <f>IF(H28&gt;G28,3,"")</f>
        <v>3</v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-970</v>
      </c>
      <c r="AZ31" s="134">
        <f>IF(COUNTIF(AK28:AK31,AK31)=3,IF(AK31=AK28,AF28,AF29),IF(AND(COUNTIF(AK28:AK31,AK31)=4,COUNTIF(BG28:BG31,BG31)=3),IF(BG31=BG28,AF28,AF29),""))</f>
        <v>2</v>
      </c>
      <c r="BA31" s="134">
        <f>IF(COUNTIF(AK28:AK31,AK31)=3,IF(AK31=AK30,AF30,AF29),IF(AND(COUNTIF(AK28:AK31,AK31)=4,COUNTIF(BG28:BG31,BG31)=3),IF(BG31=BG30,AF30,AF29),""))</f>
        <v>3</v>
      </c>
      <c r="BB31" s="134" t="str">
        <f>IF(COUNTIF(AZ31:BA31,BB27)=1,1000*(G31-H31)+10*G31,"")</f>
        <v/>
      </c>
      <c r="BC31" s="134">
        <f>IF(COUNTIF(AZ31:BA31,BC27)=1,1000*(H29-G29)+10*H29,"")</f>
        <v>-1990</v>
      </c>
      <c r="BD31" s="134">
        <f>IF(COUNTIF(AZ31:BA31,BD27)=1,1000*(H28-G28)+10*H28,"")</f>
        <v>1020</v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1" t="str">
        <f>I28</f>
        <v>Slovaquie</v>
      </c>
      <c r="BI31" s="272"/>
      <c r="BJ31" s="200">
        <v>1.9</v>
      </c>
      <c r="BK31" s="218"/>
    </row>
    <row r="32" spans="1:63" s="128" customFormat="1" ht="15" thickBot="1" x14ac:dyDescent="0.4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2</v>
      </c>
      <c r="H32" s="156">
        <v>3</v>
      </c>
      <c r="I32" s="158" t="s">
        <v>127</v>
      </c>
      <c r="J32" s="199">
        <f>Grille!E32</f>
        <v>1</v>
      </c>
      <c r="K32" s="199">
        <f>Grille!F32</f>
        <v>1</v>
      </c>
      <c r="L32" s="199">
        <f>Grille!G32</f>
        <v>1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35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35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" thickBot="1" x14ac:dyDescent="0.4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" thickBot="1" x14ac:dyDescent="0.4">
      <c r="A36" s="217"/>
      <c r="B36" s="65"/>
      <c r="C36" s="65"/>
      <c r="D36" s="65"/>
      <c r="E36" s="65"/>
      <c r="F36" s="266" t="s">
        <v>54</v>
      </c>
      <c r="G36" s="267"/>
      <c r="H36" s="267"/>
      <c r="I36" s="268"/>
      <c r="J36" s="266" t="s">
        <v>90</v>
      </c>
      <c r="K36" s="267"/>
      <c r="L36" s="268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4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" thickBot="1" x14ac:dyDescent="0.4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4</v>
      </c>
      <c r="H38" s="156">
        <v>0</v>
      </c>
      <c r="I38" s="157" t="s">
        <v>129</v>
      </c>
      <c r="J38" s="199">
        <f>Grille!E12</f>
        <v>1</v>
      </c>
      <c r="K38" s="199">
        <f>Grille!F12</f>
        <v>1</v>
      </c>
      <c r="L38" s="199">
        <f>Grille!G12</f>
        <v>1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45</v>
      </c>
      <c r="W38" s="163" t="s">
        <v>46</v>
      </c>
      <c r="X38" s="163" t="s">
        <v>14</v>
      </c>
      <c r="Y38" s="163" t="s">
        <v>12</v>
      </c>
      <c r="Z38" s="163" t="s">
        <v>47</v>
      </c>
      <c r="AA38" s="163" t="s">
        <v>48</v>
      </c>
      <c r="AB38" s="163" t="s">
        <v>49</v>
      </c>
      <c r="AC38" s="216" t="s">
        <v>50</v>
      </c>
      <c r="AD38" s="217"/>
      <c r="AE38" s="217"/>
      <c r="AF38" s="70"/>
      <c r="AG38" s="71" t="s">
        <v>51</v>
      </c>
      <c r="AH38" s="71"/>
      <c r="AI38" s="71" t="s">
        <v>52</v>
      </c>
      <c r="AJ38" s="71" t="s">
        <v>46</v>
      </c>
      <c r="AK38" s="71" t="s">
        <v>45</v>
      </c>
      <c r="AL38" s="71" t="s">
        <v>14</v>
      </c>
      <c r="AM38" s="71" t="s">
        <v>12</v>
      </c>
      <c r="AN38" s="71" t="s">
        <v>47</v>
      </c>
      <c r="AO38" s="71" t="s">
        <v>48</v>
      </c>
      <c r="AP38" s="71" t="s">
        <v>49</v>
      </c>
      <c r="AQ38" s="71" t="s">
        <v>50</v>
      </c>
      <c r="AR38" s="103" t="s">
        <v>59</v>
      </c>
      <c r="AS38" s="102" t="s">
        <v>60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59</v>
      </c>
      <c r="AY38" s="105" t="s">
        <v>139</v>
      </c>
      <c r="AZ38" s="106" t="s">
        <v>61</v>
      </c>
      <c r="BA38" s="106" t="s">
        <v>62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59</v>
      </c>
      <c r="BG38" s="247" t="s">
        <v>180</v>
      </c>
      <c r="BH38" s="266" t="s">
        <v>91</v>
      </c>
      <c r="BI38" s="267"/>
      <c r="BJ38" s="268"/>
      <c r="BK38" s="218"/>
    </row>
    <row r="39" spans="1:63" s="128" customFormat="1" ht="15" thickBot="1" x14ac:dyDescent="0.4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130</v>
      </c>
      <c r="G39" s="156">
        <v>2</v>
      </c>
      <c r="H39" s="156">
        <v>0</v>
      </c>
      <c r="I39" s="157" t="s">
        <v>131</v>
      </c>
      <c r="J39" s="199">
        <f>Grille!E11</f>
        <v>1</v>
      </c>
      <c r="K39" s="199">
        <f>Grille!F11</f>
        <v>1</v>
      </c>
      <c r="L39" s="199">
        <f>Grille!G11</f>
        <v>1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12</v>
      </c>
      <c r="AB39" s="74">
        <f>VLOOKUP(R39,AG39:AQ42,10,FALSE)</f>
        <v>1</v>
      </c>
      <c r="AC39" s="75">
        <f>VLOOKUP(R39,AG39:AQ42,11,FALSE)</f>
        <v>11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90000011119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12</v>
      </c>
      <c r="AP39" s="67">
        <f>H38+H41+G42</f>
        <v>1</v>
      </c>
      <c r="AQ39" s="67">
        <f>AO39-AP39</f>
        <v>11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1" t="str">
        <f>F38</f>
        <v>Allemagne</v>
      </c>
      <c r="BI39" s="272"/>
      <c r="BJ39" s="200">
        <v>1</v>
      </c>
      <c r="BK39" s="218"/>
    </row>
    <row r="40" spans="1:63" s="128" customFormat="1" ht="15" thickBot="1" x14ac:dyDescent="0.4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129</v>
      </c>
      <c r="G40" s="156">
        <v>1</v>
      </c>
      <c r="H40" s="156">
        <v>0</v>
      </c>
      <c r="I40" s="157" t="s">
        <v>131</v>
      </c>
      <c r="J40" s="199">
        <f>Grille!E22</f>
        <v>1</v>
      </c>
      <c r="K40" s="199">
        <f>Grille!F22</f>
        <v>1</v>
      </c>
      <c r="L40" s="199">
        <f>Grille!G22</f>
        <v>1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5</v>
      </c>
      <c r="AB40" s="85">
        <f>VLOOKUP(R40,AG39:AQ42,10,FALSE)</f>
        <v>5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39999997028</v>
      </c>
      <c r="AJ40" s="67">
        <f>M38+M41+B43</f>
        <v>3</v>
      </c>
      <c r="AK40" s="67">
        <f>(3*AL40)+AM40</f>
        <v>4</v>
      </c>
      <c r="AL40" s="67">
        <f>N38+C40+C43</f>
        <v>1</v>
      </c>
      <c r="AM40" s="67">
        <f>O38+D40+D43</f>
        <v>1</v>
      </c>
      <c r="AN40" s="67">
        <f>P38+E40+E43</f>
        <v>1</v>
      </c>
      <c r="AO40" s="67">
        <f>H38+G40+G43</f>
        <v>3</v>
      </c>
      <c r="AP40" s="67">
        <f>G38+H40+H43</f>
        <v>6</v>
      </c>
      <c r="AQ40" s="67">
        <f>AO40-AP40</f>
        <v>-3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3</v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1" t="str">
        <f>I38</f>
        <v>Ukraine</v>
      </c>
      <c r="BI40" s="272"/>
      <c r="BJ40" s="200">
        <v>1.4</v>
      </c>
      <c r="BK40" s="218"/>
    </row>
    <row r="41" spans="1:63" s="128" customFormat="1" ht="15" thickBot="1" x14ac:dyDescent="0.4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3</v>
      </c>
      <c r="H41" s="156">
        <v>1</v>
      </c>
      <c r="I41" s="157" t="s">
        <v>130</v>
      </c>
      <c r="J41" s="199">
        <f>Grille!E23</f>
        <v>1</v>
      </c>
      <c r="K41" s="199">
        <f>Grille!F23</f>
        <v>1</v>
      </c>
      <c r="L41" s="199">
        <f>Grille!G23</f>
        <v>1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3</v>
      </c>
      <c r="AB41" s="89">
        <f>VLOOKUP(R41,AG39:AQ42,10,FALSE)</f>
        <v>6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40000000047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5</v>
      </c>
      <c r="AP41" s="67">
        <f>H39+G41+G43</f>
        <v>5</v>
      </c>
      <c r="AQ41" s="67">
        <f>AO41-AP41</f>
        <v>0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2</v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1" t="str">
        <f>F39</f>
        <v>Pologne</v>
      </c>
      <c r="BI41" s="272"/>
      <c r="BJ41" s="200">
        <v>1.2</v>
      </c>
      <c r="BK41" s="218"/>
    </row>
    <row r="42" spans="1:63" s="128" customFormat="1" ht="15" thickBot="1" x14ac:dyDescent="0.4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131</v>
      </c>
      <c r="G42" s="156">
        <v>0</v>
      </c>
      <c r="H42" s="156">
        <v>5</v>
      </c>
      <c r="I42" s="157" t="s">
        <v>1</v>
      </c>
      <c r="J42" s="199">
        <f>Grille!E34</f>
        <v>1</v>
      </c>
      <c r="K42" s="199">
        <f>Grille!F34</f>
        <v>1</v>
      </c>
      <c r="L42" s="199">
        <f>Grille!G34</f>
        <v>1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0</v>
      </c>
      <c r="AB42" s="93">
        <f>VLOOKUP(R42,AG39:AQ42,10,FALSE)</f>
        <v>8</v>
      </c>
      <c r="AC42" s="94">
        <f>VLOOKUP(R42,AG39:AQ42,11,FALSE)</f>
        <v>-8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-8004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0</v>
      </c>
      <c r="AP42" s="78">
        <f>G39+G40+H42</f>
        <v>8</v>
      </c>
      <c r="AQ42" s="78">
        <f>AO42-AP42</f>
        <v>-8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1" t="str">
        <f>I39</f>
        <v>Irlande du Nord</v>
      </c>
      <c r="BI42" s="272"/>
      <c r="BJ42" s="200">
        <v>2.8</v>
      </c>
      <c r="BK42" s="218"/>
    </row>
    <row r="43" spans="1:63" s="128" customFormat="1" ht="15" thickBot="1" x14ac:dyDescent="0.4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129</v>
      </c>
      <c r="G43" s="156">
        <v>2</v>
      </c>
      <c r="H43" s="156">
        <v>2</v>
      </c>
      <c r="I43" s="158" t="s">
        <v>130</v>
      </c>
      <c r="J43" s="199">
        <f>Grille!E35</f>
        <v>1</v>
      </c>
      <c r="K43" s="199">
        <f>Grille!F35</f>
        <v>1</v>
      </c>
      <c r="L43" s="199">
        <f>Grille!G35</f>
        <v>1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35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35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" thickBot="1" x14ac:dyDescent="0.4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" thickBot="1" x14ac:dyDescent="0.4">
      <c r="A47" s="217"/>
      <c r="B47" s="65"/>
      <c r="C47" s="65"/>
      <c r="D47" s="65"/>
      <c r="E47" s="65"/>
      <c r="F47" s="266" t="s">
        <v>55</v>
      </c>
      <c r="G47" s="267"/>
      <c r="H47" s="267"/>
      <c r="I47" s="268"/>
      <c r="J47" s="266" t="s">
        <v>90</v>
      </c>
      <c r="K47" s="267"/>
      <c r="L47" s="268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4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" thickBot="1" x14ac:dyDescent="0.4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5</v>
      </c>
      <c r="H49" s="156">
        <v>0</v>
      </c>
      <c r="I49" s="157" t="s">
        <v>132</v>
      </c>
      <c r="J49" s="199">
        <f>Grille!E13</f>
        <v>1</v>
      </c>
      <c r="K49" s="199">
        <f>Grille!F13</f>
        <v>1</v>
      </c>
      <c r="L49" s="199">
        <f>Grille!G13</f>
        <v>1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45</v>
      </c>
      <c r="W49" s="163" t="s">
        <v>46</v>
      </c>
      <c r="X49" s="163" t="s">
        <v>14</v>
      </c>
      <c r="Y49" s="163" t="s">
        <v>12</v>
      </c>
      <c r="Z49" s="163" t="s">
        <v>47</v>
      </c>
      <c r="AA49" s="163" t="s">
        <v>48</v>
      </c>
      <c r="AB49" s="163" t="s">
        <v>49</v>
      </c>
      <c r="AC49" s="216" t="s">
        <v>50</v>
      </c>
      <c r="AD49" s="217"/>
      <c r="AE49" s="217"/>
      <c r="AF49" s="70"/>
      <c r="AG49" s="71" t="s">
        <v>51</v>
      </c>
      <c r="AH49" s="71"/>
      <c r="AI49" s="71" t="s">
        <v>52</v>
      </c>
      <c r="AJ49" s="71" t="s">
        <v>46</v>
      </c>
      <c r="AK49" s="71" t="s">
        <v>45</v>
      </c>
      <c r="AL49" s="71" t="s">
        <v>14</v>
      </c>
      <c r="AM49" s="71" t="s">
        <v>12</v>
      </c>
      <c r="AN49" s="71" t="s">
        <v>47</v>
      </c>
      <c r="AO49" s="71" t="s">
        <v>48</v>
      </c>
      <c r="AP49" s="71" t="s">
        <v>49</v>
      </c>
      <c r="AQ49" s="71" t="s">
        <v>50</v>
      </c>
      <c r="AR49" s="103" t="s">
        <v>59</v>
      </c>
      <c r="AS49" s="102" t="s">
        <v>60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59</v>
      </c>
      <c r="AY49" s="105" t="s">
        <v>139</v>
      </c>
      <c r="AZ49" s="106" t="s">
        <v>61</v>
      </c>
      <c r="BA49" s="106" t="s">
        <v>62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59</v>
      </c>
      <c r="BG49" s="247" t="s">
        <v>180</v>
      </c>
      <c r="BH49" s="266" t="s">
        <v>91</v>
      </c>
      <c r="BI49" s="267"/>
      <c r="BJ49" s="268"/>
      <c r="BK49" s="218"/>
    </row>
    <row r="50" spans="1:63" s="128" customFormat="1" ht="15" thickBot="1" x14ac:dyDescent="0.4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133</v>
      </c>
      <c r="G50" s="156">
        <v>2</v>
      </c>
      <c r="H50" s="156">
        <v>2</v>
      </c>
      <c r="I50" s="157" t="s">
        <v>11</v>
      </c>
      <c r="J50" s="199">
        <f>Grille!E10</f>
        <v>1</v>
      </c>
      <c r="K50" s="199">
        <f>Grille!F10</f>
        <v>1</v>
      </c>
      <c r="L50" s="199">
        <f>Grille!G10</f>
        <v>1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9</v>
      </c>
      <c r="AB50" s="74">
        <f>VLOOKUP(R50,AG50:AQ53,10,FALSE)</f>
        <v>1</v>
      </c>
      <c r="AC50" s="75">
        <f>VLOOKUP(R50,AG50:AQ53,11,FALSE)</f>
        <v>8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90000008089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9</v>
      </c>
      <c r="AP50" s="67">
        <f>H49+H52+G53</f>
        <v>1</v>
      </c>
      <c r="AQ50" s="67">
        <f>AO50-AP50</f>
        <v>8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1" t="str">
        <f>F49</f>
        <v>Espagne</v>
      </c>
      <c r="BI50" s="272"/>
      <c r="BJ50" s="200">
        <v>1</v>
      </c>
      <c r="BK50" s="218"/>
    </row>
    <row r="51" spans="1:63" s="128" customFormat="1" ht="15" thickBot="1" x14ac:dyDescent="0.4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132</v>
      </c>
      <c r="G51" s="156">
        <v>1</v>
      </c>
      <c r="H51" s="156">
        <v>1</v>
      </c>
      <c r="I51" s="157" t="s">
        <v>11</v>
      </c>
      <c r="J51" s="199">
        <f>Grille!E25</f>
        <v>1</v>
      </c>
      <c r="K51" s="199">
        <f>Grille!F25</f>
        <v>1</v>
      </c>
      <c r="L51" s="199">
        <f>Grille!G25</f>
        <v>1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2</v>
      </c>
      <c r="W51" s="85">
        <f>VLOOKUP(R51,AG50:AQ53,4,FALSE)</f>
        <v>3</v>
      </c>
      <c r="X51" s="85">
        <f>VLOOKUP(R51,AG50:AQ53,6,FALSE)</f>
        <v>0</v>
      </c>
      <c r="Y51" s="85">
        <f>VLOOKUP(R51,AG50:AQ53,7,FALSE)</f>
        <v>2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6</v>
      </c>
      <c r="AC51" s="86">
        <f>VLOOKUP(R51,AG50:AQ53,11,FALSE)</f>
        <v>-2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20003495028</v>
      </c>
      <c r="AJ51" s="67">
        <f>M49+M52+B54</f>
        <v>3</v>
      </c>
      <c r="AK51" s="67">
        <f>(3*AL51)+AM51</f>
        <v>2</v>
      </c>
      <c r="AL51" s="67">
        <f>N49+C51+C54</f>
        <v>0</v>
      </c>
      <c r="AM51" s="67">
        <f>O49+D51+D54</f>
        <v>2</v>
      </c>
      <c r="AN51" s="67">
        <f>P49+E51+E54</f>
        <v>1</v>
      </c>
      <c r="AO51" s="67">
        <f>H49+G51+G54</f>
        <v>3</v>
      </c>
      <c r="AP51" s="67">
        <f>G49+H51+H54</f>
        <v>8</v>
      </c>
      <c r="AQ51" s="67">
        <f>AO51-AP51</f>
        <v>-5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35</v>
      </c>
      <c r="AY51" s="129">
        <f>SUM(BB51:BE51)</f>
        <v>30</v>
      </c>
      <c r="AZ51" s="130">
        <f>IF(COUNTIF(AK50:AK53,AK51)=3,IF(AK51=AK50,AF50,AF52),IF(AND(COUNTIF(AK50:AK53,AK51)=4,COUNTIF(BG50:BG53,BG51)=3),IF(BG51=BG50,AF50,AF52),""))</f>
        <v>3</v>
      </c>
      <c r="BA51" s="130">
        <f>IF(COUNTIF(AK50:AK53,AK51)=3,IF(AK51=AK53,AF53,AF52),IF(AND(COUNTIF(AK50:AK53,AK51)=4,COUNTIF(BG50:BG53,BG51)=3),IF(BG51=BG53,AF53,AF52),""))</f>
        <v>4</v>
      </c>
      <c r="BB51" s="130" t="str">
        <f>IF(COUNTIF(AZ51:BA51,BB49)=1,1000*(H49-G49)+10*H49,"")</f>
        <v/>
      </c>
      <c r="BC51" s="131"/>
      <c r="BD51" s="130">
        <f>IF(COUNTIF(AZ51:BA51,BD49)=1,1000*(G54-H54)+10*G54,"")</f>
        <v>20</v>
      </c>
      <c r="BE51" s="132">
        <f>IF(COUNTIF(AZ51:BA51,BE49)=1,1000*(G51-H51)+10*G51,"")</f>
        <v>10</v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1" t="str">
        <f>I49</f>
        <v>Rép. Tchèque</v>
      </c>
      <c r="BI51" s="272"/>
      <c r="BJ51" s="200">
        <v>1.8</v>
      </c>
      <c r="BK51" s="218"/>
    </row>
    <row r="52" spans="1:63" s="128" customFormat="1" ht="15" thickBot="1" x14ac:dyDescent="0.4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0</v>
      </c>
      <c r="I52" s="157" t="s">
        <v>133</v>
      </c>
      <c r="J52" s="199">
        <f>Grille!E26</f>
        <v>1</v>
      </c>
      <c r="K52" s="199">
        <f>Grille!F26</f>
        <v>1</v>
      </c>
      <c r="L52" s="199">
        <f>Grille!G26</f>
        <v>1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4</v>
      </c>
      <c r="AB52" s="89">
        <f>VLOOKUP(R52,AG50:AQ53,10,FALSE)</f>
        <v>5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20003998037</v>
      </c>
      <c r="AJ52" s="67">
        <f>B50+M51+M54</f>
        <v>3</v>
      </c>
      <c r="AK52" s="67">
        <f>(3*AL52)+AM52</f>
        <v>2</v>
      </c>
      <c r="AL52" s="67">
        <f>C50+N52+N54</f>
        <v>0</v>
      </c>
      <c r="AM52" s="67">
        <f>D50+O52+O54</f>
        <v>2</v>
      </c>
      <c r="AN52" s="67">
        <f>E50+P52+P54</f>
        <v>1</v>
      </c>
      <c r="AO52" s="67">
        <f>G50+H52+H54</f>
        <v>4</v>
      </c>
      <c r="AP52" s="67">
        <f>H50+G52+G54</f>
        <v>6</v>
      </c>
      <c r="AQ52" s="67">
        <f>AO52-AP52</f>
        <v>-2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40</v>
      </c>
      <c r="AY52" s="129">
        <f>SUM(BB52:BE52)</f>
        <v>40</v>
      </c>
      <c r="AZ52" s="130">
        <f>IF(COUNTIF(AK50:AK53,AK52)=3,IF(AK52=AK50,AF50,AF51),IF(AND(COUNTIF(AK50:AK53,AK52)=4,COUNTIF(BG50:BG53,BG52)=3),IF(BG52=BG50,AF50,AF51),""))</f>
        <v>2</v>
      </c>
      <c r="BA52" s="130">
        <f>IF(COUNTIF(AK50:AK53,AK52)=3,IF(AK52=AK53,AF53,AF51),IF(AND(COUNTIF(AK50:AK53,AK52)=4,COUNTIF(BG50:BG53,BG52)=3),IF(BG52=BG53,AF53,AF51),""))</f>
        <v>4</v>
      </c>
      <c r="BB52" s="130" t="str">
        <f>IF(COUNTIF(AZ52:BA52,BB49)=1,1000*(H52-G52)+10*H52,"")</f>
        <v/>
      </c>
      <c r="BC52" s="130">
        <f>IF(COUNTIF(AZ52:BA52,BC49)=1,1000*(H54-G54)+10*H54,"")</f>
        <v>20</v>
      </c>
      <c r="BD52" s="131"/>
      <c r="BE52" s="132">
        <f>IF(COUNTIF(AZ52:BA52,BE49)=1,1000*(G50-H50)+10*G50,"")</f>
        <v>20</v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1" t="str">
        <f>F50</f>
        <v>Turquie</v>
      </c>
      <c r="BI52" s="272"/>
      <c r="BJ52" s="200">
        <v>1.8</v>
      </c>
      <c r="BK52" s="218"/>
    </row>
    <row r="53" spans="1:63" s="128" customFormat="1" ht="15" thickBot="1" x14ac:dyDescent="0.4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2</v>
      </c>
      <c r="I53" s="157" t="s">
        <v>5</v>
      </c>
      <c r="J53" s="199">
        <f>Grille!E36</f>
        <v>1</v>
      </c>
      <c r="K53" s="199">
        <f>Grille!F36</f>
        <v>1</v>
      </c>
      <c r="L53" s="199">
        <f>Grille!G36</f>
        <v>1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2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2</v>
      </c>
      <c r="Z53" s="93">
        <f>VLOOKUP(R53,AG50:AQ53,8,FALSE)</f>
        <v>1</v>
      </c>
      <c r="AA53" s="93">
        <f>VLOOKUP(R53,AG50:AQ53,9,FALSE)</f>
        <v>3</v>
      </c>
      <c r="AB53" s="93">
        <f>VLOOKUP(R53,AG50:AQ53,10,FALSE)</f>
        <v>8</v>
      </c>
      <c r="AC53" s="94">
        <f>VLOOKUP(R53,AG50:AQ53,11,FALSE)</f>
        <v>-5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20003499036</v>
      </c>
      <c r="AJ53" s="78">
        <f>M50+B52+B53</f>
        <v>3</v>
      </c>
      <c r="AK53" s="78">
        <f>(3*AL53)+AM53</f>
        <v>2</v>
      </c>
      <c r="AL53" s="78">
        <f>N50+N51+C53</f>
        <v>0</v>
      </c>
      <c r="AM53" s="78">
        <f>O50+O51+D53</f>
        <v>2</v>
      </c>
      <c r="AN53" s="78">
        <f>P50+P51+E53</f>
        <v>1</v>
      </c>
      <c r="AO53" s="78">
        <f>H50+H51+G53</f>
        <v>4</v>
      </c>
      <c r="AP53" s="78">
        <f>G50+G51+H53</f>
        <v>5</v>
      </c>
      <c r="AQ53" s="78">
        <f>AO53-AP53</f>
        <v>-1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35</v>
      </c>
      <c r="AY53" s="133">
        <f>SUM(BB53:BE53)</f>
        <v>30</v>
      </c>
      <c r="AZ53" s="134">
        <f>IF(COUNTIF(AK50:AK53,AK53)=3,IF(AK53=AK50,AF50,AF51),IF(AND(COUNTIF(AK50:AK53,AK53)=4,COUNTIF(BG50:BG53,BG53)=3),IF(BG53=BG50,AF50,AF51),""))</f>
        <v>2</v>
      </c>
      <c r="BA53" s="134">
        <f>IF(COUNTIF(AK50:AK53,AK53)=3,IF(AK53=AK52,AF52,AF51),IF(AND(COUNTIF(AK50:AK53,AK53)=4,COUNTIF(BG50:BG53,BG53)=3),IF(BG53=BG52,AF52,AF51),""))</f>
        <v>3</v>
      </c>
      <c r="BB53" s="134" t="str">
        <f>IF(COUNTIF(AZ53:BA53,BB49)=1,1000*(G53-H53)+10*G53,"")</f>
        <v/>
      </c>
      <c r="BC53" s="134">
        <f>IF(COUNTIF(AZ53:BA53,BC49)=1,1000*(H51-G51)+10*H51,"")</f>
        <v>10</v>
      </c>
      <c r="BD53" s="134">
        <f>IF(COUNTIF(AZ53:BA53,BD49)=1,1000*(H50-G50)+10*H50,"")</f>
        <v>20</v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1" t="str">
        <f>I50</f>
        <v>Croatie</v>
      </c>
      <c r="BI53" s="272"/>
      <c r="BJ53" s="200">
        <v>1.3</v>
      </c>
      <c r="BK53" s="218"/>
    </row>
    <row r="54" spans="1:63" s="128" customFormat="1" ht="15" thickBot="1" x14ac:dyDescent="0.4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132</v>
      </c>
      <c r="G54" s="156">
        <v>2</v>
      </c>
      <c r="H54" s="156">
        <v>2</v>
      </c>
      <c r="I54" s="158" t="s">
        <v>133</v>
      </c>
      <c r="J54" s="199">
        <f>Grille!E37</f>
        <v>1</v>
      </c>
      <c r="K54" s="199">
        <f>Grille!F37</f>
        <v>1</v>
      </c>
      <c r="L54" s="199">
        <f>Grille!G37</f>
        <v>1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35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35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" thickBot="1" x14ac:dyDescent="0.4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" thickBot="1" x14ac:dyDescent="0.4">
      <c r="A58" s="217"/>
      <c r="B58" s="65"/>
      <c r="C58" s="65"/>
      <c r="D58" s="65"/>
      <c r="E58" s="65"/>
      <c r="F58" s="266" t="s">
        <v>63</v>
      </c>
      <c r="G58" s="267"/>
      <c r="H58" s="267"/>
      <c r="I58" s="268"/>
      <c r="J58" s="266" t="s">
        <v>90</v>
      </c>
      <c r="K58" s="267"/>
      <c r="L58" s="268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4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" thickBot="1" x14ac:dyDescent="0.4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66</v>
      </c>
      <c r="G60" s="156">
        <v>2</v>
      </c>
      <c r="H60" s="156">
        <v>1</v>
      </c>
      <c r="I60" s="157" t="s">
        <v>3</v>
      </c>
      <c r="J60" s="199">
        <f>Grille!E15</f>
        <v>1</v>
      </c>
      <c r="K60" s="199">
        <f>Grille!F15</f>
        <v>1</v>
      </c>
      <c r="L60" s="199">
        <f>Grille!G15</f>
        <v>1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45</v>
      </c>
      <c r="W60" s="163" t="s">
        <v>46</v>
      </c>
      <c r="X60" s="163" t="s">
        <v>14</v>
      </c>
      <c r="Y60" s="163" t="s">
        <v>12</v>
      </c>
      <c r="Z60" s="163" t="s">
        <v>47</v>
      </c>
      <c r="AA60" s="163" t="s">
        <v>48</v>
      </c>
      <c r="AB60" s="163" t="s">
        <v>49</v>
      </c>
      <c r="AC60" s="216" t="s">
        <v>50</v>
      </c>
      <c r="AD60" s="217"/>
      <c r="AE60" s="217"/>
      <c r="AF60" s="70"/>
      <c r="AG60" s="71" t="s">
        <v>51</v>
      </c>
      <c r="AH60" s="71"/>
      <c r="AI60" s="71" t="s">
        <v>52</v>
      </c>
      <c r="AJ60" s="71" t="s">
        <v>46</v>
      </c>
      <c r="AK60" s="71" t="s">
        <v>45</v>
      </c>
      <c r="AL60" s="71" t="s">
        <v>14</v>
      </c>
      <c r="AM60" s="71" t="s">
        <v>12</v>
      </c>
      <c r="AN60" s="71" t="s">
        <v>47</v>
      </c>
      <c r="AO60" s="71" t="s">
        <v>48</v>
      </c>
      <c r="AP60" s="71" t="s">
        <v>49</v>
      </c>
      <c r="AQ60" s="71" t="s">
        <v>50</v>
      </c>
      <c r="AR60" s="103" t="s">
        <v>59</v>
      </c>
      <c r="AS60" s="102" t="s">
        <v>60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59</v>
      </c>
      <c r="AY60" s="105" t="s">
        <v>139</v>
      </c>
      <c r="AZ60" s="106" t="s">
        <v>61</v>
      </c>
      <c r="BA60" s="106" t="s">
        <v>62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59</v>
      </c>
      <c r="BG60" s="247" t="s">
        <v>180</v>
      </c>
      <c r="BH60" s="266" t="s">
        <v>91</v>
      </c>
      <c r="BI60" s="267"/>
      <c r="BJ60" s="268"/>
      <c r="BK60" s="218"/>
    </row>
    <row r="61" spans="1:63" s="128" customFormat="1" ht="15" thickBot="1" x14ac:dyDescent="0.4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134</v>
      </c>
      <c r="G61" s="156">
        <v>2</v>
      </c>
      <c r="H61" s="156">
        <v>2</v>
      </c>
      <c r="I61" s="157" t="s">
        <v>135</v>
      </c>
      <c r="J61" s="199">
        <f>Grille!E14</f>
        <v>1</v>
      </c>
      <c r="K61" s="199">
        <f>Grille!F14</f>
        <v>1</v>
      </c>
      <c r="L61" s="199">
        <f>Grille!G14</f>
        <v>1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8</v>
      </c>
      <c r="AB61" s="74">
        <f>VLOOKUP(R61,AG61:AQ64,10,FALSE)</f>
        <v>3</v>
      </c>
      <c r="AC61" s="75">
        <f>VLOOKUP(R61,AG61:AQ64,11,FALSE)</f>
        <v>5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90000005079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8</v>
      </c>
      <c r="AP61" s="67">
        <f>H60+H63+G64</f>
        <v>3</v>
      </c>
      <c r="AQ61" s="67">
        <f>AO61-AP61</f>
        <v>5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1" t="str">
        <f>F60</f>
        <v>Belgique</v>
      </c>
      <c r="BI61" s="272"/>
      <c r="BJ61" s="200">
        <v>1.1000000000000001</v>
      </c>
      <c r="BK61" s="218"/>
    </row>
    <row r="62" spans="1:63" s="128" customFormat="1" ht="15" thickBot="1" x14ac:dyDescent="0.4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1</v>
      </c>
      <c r="I62" s="157" t="s">
        <v>135</v>
      </c>
      <c r="J62" s="199">
        <f>Grille!E24</f>
        <v>1</v>
      </c>
      <c r="K62" s="199">
        <f>Grille!F24</f>
        <v>1</v>
      </c>
      <c r="L62" s="199">
        <f>Grille!G24</f>
        <v>1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5</v>
      </c>
      <c r="AB62" s="85">
        <f>VLOOKUP(R62,AG61:AQ64,10,FALSE)</f>
        <v>3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60000002048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5</v>
      </c>
      <c r="AP62" s="67">
        <f>G60+H62+H65</f>
        <v>3</v>
      </c>
      <c r="AQ62" s="67">
        <f>AO62-AP62</f>
        <v>2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1" t="str">
        <f>I60</f>
        <v>Italie</v>
      </c>
      <c r="BI62" s="272"/>
      <c r="BJ62" s="200">
        <v>1.1000000000000001</v>
      </c>
      <c r="BK62" s="218"/>
    </row>
    <row r="63" spans="1:63" s="128" customFormat="1" ht="15" thickBot="1" x14ac:dyDescent="0.4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66</v>
      </c>
      <c r="G63" s="156">
        <v>3</v>
      </c>
      <c r="H63" s="156">
        <v>1</v>
      </c>
      <c r="I63" s="157" t="s">
        <v>134</v>
      </c>
      <c r="J63" s="199">
        <f>Grille!E27</f>
        <v>1</v>
      </c>
      <c r="K63" s="199">
        <f>Grille!F27</f>
        <v>1</v>
      </c>
      <c r="L63" s="199">
        <f>Grille!G27</f>
        <v>1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1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1</v>
      </c>
      <c r="Z63" s="89">
        <f>VLOOKUP(R63,AG61:AQ64,8,FALSE)</f>
        <v>2</v>
      </c>
      <c r="AA63" s="89">
        <f>VLOOKUP(R63,AG61:AQ64,9,FALSE)</f>
        <v>4</v>
      </c>
      <c r="AB63" s="89">
        <f>VLOOKUP(R63,AG61:AQ64,10,FALSE)</f>
        <v>7</v>
      </c>
      <c r="AC63" s="90">
        <f>VLOOKUP(R63,AG61:AQ64,11,FALSE)</f>
        <v>-3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9999996027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3</v>
      </c>
      <c r="AP63" s="67">
        <f>H61+G63+G65</f>
        <v>7</v>
      </c>
      <c r="AQ63" s="67">
        <f>AO63-AP63</f>
        <v>-4</v>
      </c>
      <c r="AR63" s="108">
        <f>IF(AND(AS63&lt;&gt;"",COUNTIF(AT63:AW63,AS63)=1),1000,0)</f>
        <v>0</v>
      </c>
      <c r="AS63" s="68">
        <f>IF(COUNTIF(AK61:AK64,AK63)=2,IF(AK63=AK61,AF61,IF(AK63=AK62,AF62,IF(AK63=AK64,AF64,""))),"")</f>
        <v>4</v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1" t="str">
        <f>F61</f>
        <v>Irlande</v>
      </c>
      <c r="BI63" s="272"/>
      <c r="BJ63" s="200">
        <v>2.1</v>
      </c>
      <c r="BK63" s="218"/>
    </row>
    <row r="64" spans="1:63" s="128" customFormat="1" ht="15" thickBot="1" x14ac:dyDescent="0.4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135</v>
      </c>
      <c r="G64" s="156">
        <v>1</v>
      </c>
      <c r="H64" s="156">
        <v>3</v>
      </c>
      <c r="I64" s="157" t="s">
        <v>66</v>
      </c>
      <c r="J64" s="199">
        <f>Grille!E41</f>
        <v>1</v>
      </c>
      <c r="K64" s="199">
        <f>Grille!F41</f>
        <v>1</v>
      </c>
      <c r="L64" s="199">
        <f>Grille!G41</f>
        <v>1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3</v>
      </c>
      <c r="AB64" s="93">
        <f>VLOOKUP(R64,AG61:AQ64,10,FALSE)</f>
        <v>7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9999997036</v>
      </c>
      <c r="AJ64" s="78">
        <f>M61+B63+B64</f>
        <v>3</v>
      </c>
      <c r="AK64" s="78">
        <f>(3*AL64)+AM64</f>
        <v>1</v>
      </c>
      <c r="AL64" s="78">
        <f>N61+N62+C64</f>
        <v>0</v>
      </c>
      <c r="AM64" s="78">
        <f>O61+O62+D64</f>
        <v>1</v>
      </c>
      <c r="AN64" s="78">
        <f>P61+P62+E64</f>
        <v>2</v>
      </c>
      <c r="AO64" s="78">
        <f>H61+H62+G64</f>
        <v>4</v>
      </c>
      <c r="AP64" s="78">
        <f>G61+G62+H64</f>
        <v>7</v>
      </c>
      <c r="AQ64" s="78">
        <f>AO64-AP64</f>
        <v>-3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3</v>
      </c>
      <c r="AT64" s="112" t="str">
        <f>IF(G64&gt;H64,1,"")</f>
        <v/>
      </c>
      <c r="AU64" s="112" t="str">
        <f>IF(H62&gt;G62,2,"")</f>
        <v/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1" t="str">
        <f>I61</f>
        <v>Suède</v>
      </c>
      <c r="BI64" s="272"/>
      <c r="BJ64" s="200">
        <v>1.6</v>
      </c>
      <c r="BK64" s="218"/>
    </row>
    <row r="65" spans="1:63" s="128" customFormat="1" ht="15" thickBot="1" x14ac:dyDescent="0.4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134</v>
      </c>
      <c r="J65" s="199">
        <f>Grille!E40</f>
        <v>1</v>
      </c>
      <c r="K65" s="199">
        <f>Grille!F40</f>
        <v>1</v>
      </c>
      <c r="L65" s="199">
        <f>Grille!G40</f>
        <v>1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35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35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" thickBot="1" x14ac:dyDescent="0.4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" thickBot="1" x14ac:dyDescent="0.4">
      <c r="A69" s="217"/>
      <c r="B69" s="65"/>
      <c r="C69" s="65"/>
      <c r="D69" s="65"/>
      <c r="E69" s="65"/>
      <c r="F69" s="266" t="s">
        <v>64</v>
      </c>
      <c r="G69" s="267"/>
      <c r="H69" s="267"/>
      <c r="I69" s="268"/>
      <c r="J69" s="266" t="s">
        <v>90</v>
      </c>
      <c r="K69" s="267"/>
      <c r="L69" s="268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4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" thickBot="1" x14ac:dyDescent="0.4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0</v>
      </c>
      <c r="I71" s="157" t="s">
        <v>136</v>
      </c>
      <c r="J71" s="199">
        <f>Grille!E17</f>
        <v>1</v>
      </c>
      <c r="K71" s="199">
        <f>Grille!F17</f>
        <v>1</v>
      </c>
      <c r="L71" s="199">
        <f>Grille!G17</f>
        <v>1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45</v>
      </c>
      <c r="W71" s="163" t="s">
        <v>46</v>
      </c>
      <c r="X71" s="163" t="s">
        <v>14</v>
      </c>
      <c r="Y71" s="163" t="s">
        <v>12</v>
      </c>
      <c r="Z71" s="163" t="s">
        <v>47</v>
      </c>
      <c r="AA71" s="163" t="s">
        <v>48</v>
      </c>
      <c r="AB71" s="163" t="s">
        <v>49</v>
      </c>
      <c r="AC71" s="216" t="s">
        <v>50</v>
      </c>
      <c r="AD71" s="217"/>
      <c r="AE71" s="217"/>
      <c r="AF71" s="70"/>
      <c r="AG71" s="71" t="s">
        <v>51</v>
      </c>
      <c r="AH71" s="71"/>
      <c r="AI71" s="71" t="s">
        <v>52</v>
      </c>
      <c r="AJ71" s="71" t="s">
        <v>46</v>
      </c>
      <c r="AK71" s="71" t="s">
        <v>45</v>
      </c>
      <c r="AL71" s="71" t="s">
        <v>14</v>
      </c>
      <c r="AM71" s="71" t="s">
        <v>12</v>
      </c>
      <c r="AN71" s="71" t="s">
        <v>47</v>
      </c>
      <c r="AO71" s="71" t="s">
        <v>48</v>
      </c>
      <c r="AP71" s="71" t="s">
        <v>49</v>
      </c>
      <c r="AQ71" s="71" t="s">
        <v>50</v>
      </c>
      <c r="AR71" s="103" t="s">
        <v>59</v>
      </c>
      <c r="AS71" s="102" t="s">
        <v>60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59</v>
      </c>
      <c r="AY71" s="105" t="s">
        <v>139</v>
      </c>
      <c r="AZ71" s="106" t="s">
        <v>61</v>
      </c>
      <c r="BA71" s="106" t="s">
        <v>62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59</v>
      </c>
      <c r="BG71" s="247" t="s">
        <v>180</v>
      </c>
      <c r="BH71" s="266" t="s">
        <v>91</v>
      </c>
      <c r="BI71" s="267"/>
      <c r="BJ71" s="268"/>
      <c r="BK71" s="218"/>
    </row>
    <row r="72" spans="1:63" s="128" customFormat="1" ht="15" thickBot="1" x14ac:dyDescent="0.4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137</v>
      </c>
      <c r="G72" s="156">
        <v>1</v>
      </c>
      <c r="H72" s="156">
        <v>0</v>
      </c>
      <c r="I72" s="157" t="s">
        <v>138</v>
      </c>
      <c r="J72" s="199">
        <f>Grille!E16</f>
        <v>1</v>
      </c>
      <c r="K72" s="199">
        <f>Grille!F16</f>
        <v>1</v>
      </c>
      <c r="L72" s="199">
        <f>Grille!G16</f>
        <v>1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8</v>
      </c>
      <c r="AB72" s="74">
        <f>VLOOKUP(R72,AG72:AQ75,10,FALSE)</f>
        <v>1</v>
      </c>
      <c r="AC72" s="75">
        <f>VLOOKUP(R72,AG72:AQ75,11,FALSE)</f>
        <v>7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90000007079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8</v>
      </c>
      <c r="AP72" s="67">
        <f>H71+H74+G75</f>
        <v>1</v>
      </c>
      <c r="AQ72" s="67">
        <f>AO72-AP72</f>
        <v>7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1" t="str">
        <f>F71</f>
        <v>Portugal</v>
      </c>
      <c r="BI72" s="272"/>
      <c r="BJ72" s="200">
        <v>1</v>
      </c>
      <c r="BK72" s="218"/>
    </row>
    <row r="73" spans="1:63" s="128" customFormat="1" ht="15" thickBot="1" x14ac:dyDescent="0.4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136</v>
      </c>
      <c r="G73" s="156">
        <v>1</v>
      </c>
      <c r="H73" s="156">
        <v>1</v>
      </c>
      <c r="I73" s="157" t="s">
        <v>138</v>
      </c>
      <c r="J73" s="199">
        <f>Grille!E28</f>
        <v>1</v>
      </c>
      <c r="K73" s="199">
        <f>Grille!F28</f>
        <v>1</v>
      </c>
      <c r="L73" s="199">
        <f>Grille!G28</f>
        <v>1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3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9999996018</v>
      </c>
      <c r="AJ73" s="67">
        <f>M71+M74+B76</f>
        <v>3</v>
      </c>
      <c r="AK73" s="67">
        <f>(3*AL73)+AM73</f>
        <v>1</v>
      </c>
      <c r="AL73" s="67">
        <f>N71+C73+C76</f>
        <v>0</v>
      </c>
      <c r="AM73" s="67">
        <f>O71+D73+D76</f>
        <v>1</v>
      </c>
      <c r="AN73" s="67">
        <f>P71+E73+E76</f>
        <v>2</v>
      </c>
      <c r="AO73" s="67">
        <f>H71+G73+G76</f>
        <v>2</v>
      </c>
      <c r="AP73" s="67">
        <f>G71+H73+H76</f>
        <v>6</v>
      </c>
      <c r="AQ73" s="67">
        <f>AO73-AP73</f>
        <v>-4</v>
      </c>
      <c r="AR73" s="108">
        <f>IF(AND(AS73&lt;&gt;"",COUNTIF(AT73:AW73,AS73)=1),1000,0)</f>
        <v>0</v>
      </c>
      <c r="AS73" s="68">
        <f>IF(COUNTIF(AK72:AK75,AK73)=2,IF(AK73=AK72,AF72,IF(AK73=AK74,AF74,IF(AK73=AK75,AF75,""))),"")</f>
        <v>4</v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1" t="str">
        <f>I71</f>
        <v>Islande</v>
      </c>
      <c r="BI73" s="272"/>
      <c r="BJ73" s="200">
        <v>1.5</v>
      </c>
      <c r="BK73" s="218"/>
    </row>
    <row r="74" spans="1:63" s="128" customFormat="1" ht="15" thickBot="1" x14ac:dyDescent="0.4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137</v>
      </c>
      <c r="J74" s="199">
        <f>Grille!E29</f>
        <v>1</v>
      </c>
      <c r="K74" s="199">
        <f>Grille!F29</f>
        <v>1</v>
      </c>
      <c r="L74" s="199">
        <f>Grille!G29</f>
        <v>1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1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1</v>
      </c>
      <c r="Z74" s="89">
        <f>VLOOKUP(R74,AG72:AQ75,8,FALSE)</f>
        <v>2</v>
      </c>
      <c r="AA74" s="89">
        <f>VLOOKUP(R74,AG72:AQ75,9,FALSE)</f>
        <v>2</v>
      </c>
      <c r="AB74" s="89">
        <f>VLOOKUP(R74,AG72:AQ75,10,FALSE)</f>
        <v>6</v>
      </c>
      <c r="AC74" s="90">
        <f>VLOOKUP(R74,AG72:AQ75,11,FALSE)</f>
        <v>-4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60000001037</v>
      </c>
      <c r="AJ74" s="67">
        <f>B72+M73+M76</f>
        <v>3</v>
      </c>
      <c r="AK74" s="67">
        <f>(3*AL74)+AM74</f>
        <v>6</v>
      </c>
      <c r="AL74" s="67">
        <f>C72+N74+N76</f>
        <v>2</v>
      </c>
      <c r="AM74" s="67">
        <f>D72+O74+O76</f>
        <v>0</v>
      </c>
      <c r="AN74" s="67">
        <f>E72+P74+P76</f>
        <v>1</v>
      </c>
      <c r="AO74" s="67">
        <f>G72+H74+H76</f>
        <v>4</v>
      </c>
      <c r="AP74" s="67">
        <f>H72+G74+G76</f>
        <v>3</v>
      </c>
      <c r="AQ74" s="67">
        <f>AO74-AP74</f>
        <v>1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>
        <f>IF(H76&gt;G76,2,"")</f>
        <v>2</v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1" t="str">
        <f>F72</f>
        <v>Autriche</v>
      </c>
      <c r="BI74" s="272"/>
      <c r="BJ74" s="200">
        <v>1.2</v>
      </c>
      <c r="BK74" s="218"/>
    </row>
    <row r="75" spans="1:63" s="128" customFormat="1" ht="15" thickBot="1" x14ac:dyDescent="0.4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138</v>
      </c>
      <c r="G75" s="156">
        <v>0</v>
      </c>
      <c r="H75" s="156">
        <v>3</v>
      </c>
      <c r="I75" s="157" t="s">
        <v>4</v>
      </c>
      <c r="J75" s="199">
        <f>Grille!E38</f>
        <v>1</v>
      </c>
      <c r="K75" s="199">
        <f>Grille!F38</f>
        <v>1</v>
      </c>
      <c r="L75" s="199">
        <f>Grille!G38</f>
        <v>1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1</v>
      </c>
      <c r="AB75" s="93">
        <f>VLOOKUP(R75,AG72:AQ75,10,FALSE)</f>
        <v>5</v>
      </c>
      <c r="AC75" s="94">
        <f>VLOOKUP(R75,AG72:AQ75,11,FALSE)</f>
        <v>-4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9999996006</v>
      </c>
      <c r="AJ75" s="78">
        <f>M72+B74+B75</f>
        <v>3</v>
      </c>
      <c r="AK75" s="78">
        <f>(3*AL75)+AM75</f>
        <v>1</v>
      </c>
      <c r="AL75" s="78">
        <f>N72+N73+C75</f>
        <v>0</v>
      </c>
      <c r="AM75" s="78">
        <f>O72+O73+D75</f>
        <v>1</v>
      </c>
      <c r="AN75" s="78">
        <f>P72+P73+E75</f>
        <v>2</v>
      </c>
      <c r="AO75" s="78">
        <f>H72+H73+G75</f>
        <v>1</v>
      </c>
      <c r="AP75" s="78">
        <f>G72+G73+H75</f>
        <v>5</v>
      </c>
      <c r="AQ75" s="78">
        <f>AO75-AP75</f>
        <v>-4</v>
      </c>
      <c r="AR75" s="111">
        <f>IF(AND(AS75&lt;&gt;"",COUNTIF(AT75:AW75,AS75)=1),1000,0)</f>
        <v>0</v>
      </c>
      <c r="AS75" s="112">
        <f>IF(COUNTIF(AK72:AK75,AK75)=2,IF(AK75=AK72,AF72,IF(AK75=AK73,AF73,IF(AK75=AK74,AF74,""))),"")</f>
        <v>2</v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1" t="str">
        <f>I72</f>
        <v>Hongrie</v>
      </c>
      <c r="BI75" s="272"/>
      <c r="BJ75" s="200">
        <v>2.1</v>
      </c>
      <c r="BK75" s="218"/>
    </row>
    <row r="76" spans="1:63" s="128" customFormat="1" ht="15" thickBot="1" x14ac:dyDescent="0.4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136</v>
      </c>
      <c r="G76" s="156">
        <v>1</v>
      </c>
      <c r="H76" s="156">
        <v>2</v>
      </c>
      <c r="I76" s="158" t="s">
        <v>137</v>
      </c>
      <c r="J76" s="199">
        <f>Grille!E39</f>
        <v>1</v>
      </c>
      <c r="K76" s="199">
        <f>Grille!F39</f>
        <v>1</v>
      </c>
      <c r="L76" s="199">
        <f>Grille!G39</f>
        <v>1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35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35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" thickBot="1" x14ac:dyDescent="0.4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" thickBot="1" x14ac:dyDescent="0.4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6" t="s">
        <v>140</v>
      </c>
      <c r="U80" s="267"/>
      <c r="V80" s="267"/>
      <c r="W80" s="267"/>
      <c r="X80" s="267"/>
      <c r="Y80" s="267"/>
      <c r="Z80" s="267"/>
      <c r="AA80" s="267"/>
      <c r="AB80" s="267"/>
      <c r="AC80" s="268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" thickBot="1" x14ac:dyDescent="0.4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4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45</v>
      </c>
      <c r="W82" s="163" t="s">
        <v>46</v>
      </c>
      <c r="X82" s="163" t="s">
        <v>14</v>
      </c>
      <c r="Y82" s="163" t="s">
        <v>12</v>
      </c>
      <c r="Z82" s="163" t="s">
        <v>47</v>
      </c>
      <c r="AA82" s="163" t="s">
        <v>48</v>
      </c>
      <c r="AB82" s="163" t="s">
        <v>49</v>
      </c>
      <c r="AC82" s="216" t="s">
        <v>50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35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Suisse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4</v>
      </c>
      <c r="AB83" s="166">
        <f>VLOOKUP(T83,AG83:AQ88,10,FALSE)</f>
        <v>5</v>
      </c>
      <c r="AC83" s="167">
        <f t="shared" ref="AC83:AC88" si="50">AA83-AB83</f>
        <v>-1</v>
      </c>
      <c r="AD83" s="228">
        <f t="shared" ref="AD83:AD88" si="51">VLOOKUP(T83,$AG$83:$AR$88,12,FALSE)</f>
        <v>1</v>
      </c>
      <c r="AE83" s="228"/>
      <c r="AF83" s="168">
        <v>1</v>
      </c>
      <c r="AG83" s="168">
        <f t="shared" ref="AG83:AG88" si="52">RANK(AI83,$AI$83:$AI$88)</f>
        <v>1</v>
      </c>
      <c r="AH83" s="168" t="str">
        <f>U19</f>
        <v>Suisse</v>
      </c>
      <c r="AI83" s="169">
        <f t="shared" ref="AI83:AI88" si="53">(AK83*100000000)+(AQ83*100000)+(AO83*1000)-AF83</f>
        <v>399903999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4</v>
      </c>
      <c r="AP83" s="168">
        <f t="shared" si="54"/>
        <v>5</v>
      </c>
      <c r="AQ83" s="168">
        <f t="shared" si="54"/>
        <v>-1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35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Ukraine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3</v>
      </c>
      <c r="AB84" s="172">
        <f>VLOOKUP(T84,AG83:AQ88,10,FALSE)</f>
        <v>6</v>
      </c>
      <c r="AC84" s="173">
        <f t="shared" si="50"/>
        <v>-3</v>
      </c>
      <c r="AD84" s="228">
        <f t="shared" si="51"/>
        <v>3</v>
      </c>
      <c r="AE84" s="228"/>
      <c r="AF84" s="168">
        <v>2</v>
      </c>
      <c r="AG84" s="168">
        <f t="shared" si="52"/>
        <v>3</v>
      </c>
      <c r="AH84" s="168" t="str">
        <f>U30</f>
        <v>Pays de Galles</v>
      </c>
      <c r="AI84" s="169">
        <f t="shared" si="53"/>
        <v>299703998</v>
      </c>
      <c r="AJ84" s="168">
        <f>W30</f>
        <v>3</v>
      </c>
      <c r="AK84" s="168">
        <f>V30</f>
        <v>3</v>
      </c>
      <c r="AL84" s="168">
        <f t="shared" ref="AL84:AQ84" si="55">X30</f>
        <v>1</v>
      </c>
      <c r="AM84" s="168">
        <f t="shared" si="55"/>
        <v>0</v>
      </c>
      <c r="AN84" s="168">
        <f t="shared" si="55"/>
        <v>2</v>
      </c>
      <c r="AO84" s="168">
        <f t="shared" si="55"/>
        <v>4</v>
      </c>
      <c r="AP84" s="168">
        <f t="shared" si="55"/>
        <v>7</v>
      </c>
      <c r="AQ84" s="168">
        <f t="shared" si="55"/>
        <v>-3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35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Pays de Galles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4</v>
      </c>
      <c r="AB85" s="176">
        <f>VLOOKUP(T85,AG83:AQ88,10,FALSE)</f>
        <v>7</v>
      </c>
      <c r="AC85" s="177">
        <f t="shared" si="50"/>
        <v>-3</v>
      </c>
      <c r="AD85" s="228">
        <f t="shared" si="51"/>
        <v>2</v>
      </c>
      <c r="AE85" s="228"/>
      <c r="AF85" s="168">
        <v>3</v>
      </c>
      <c r="AG85" s="168">
        <f t="shared" si="52"/>
        <v>2</v>
      </c>
      <c r="AH85" s="168" t="str">
        <f>U41</f>
        <v>Ukraine</v>
      </c>
      <c r="AI85" s="169">
        <f t="shared" si="53"/>
        <v>399702997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3</v>
      </c>
      <c r="AP85" s="168">
        <f t="shared" si="56"/>
        <v>6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4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Croatie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4</v>
      </c>
      <c r="AB86" s="180">
        <f>VLOOKUP(T86,AG83:AQ88,10,FALSE)</f>
        <v>5</v>
      </c>
      <c r="AC86" s="181">
        <f t="shared" si="50"/>
        <v>-1</v>
      </c>
      <c r="AD86" s="228">
        <f t="shared" si="51"/>
        <v>4</v>
      </c>
      <c r="AE86" s="228"/>
      <c r="AF86" s="168">
        <v>4</v>
      </c>
      <c r="AG86" s="168">
        <f t="shared" si="52"/>
        <v>4</v>
      </c>
      <c r="AH86" s="168" t="str">
        <f>U52</f>
        <v>Croatie</v>
      </c>
      <c r="AI86" s="169">
        <f t="shared" si="53"/>
        <v>199903996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4</v>
      </c>
      <c r="AP86" s="168">
        <f t="shared" si="57"/>
        <v>5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35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Suède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4</v>
      </c>
      <c r="AB87" s="184">
        <f>VLOOKUP(T87,AG83:AQ88,10,FALSE)</f>
        <v>7</v>
      </c>
      <c r="AC87" s="185">
        <f t="shared" si="50"/>
        <v>-3</v>
      </c>
      <c r="AD87" s="228">
        <f t="shared" si="51"/>
        <v>5</v>
      </c>
      <c r="AE87" s="228"/>
      <c r="AF87" s="168">
        <v>5</v>
      </c>
      <c r="AG87" s="168">
        <f t="shared" si="52"/>
        <v>5</v>
      </c>
      <c r="AH87" s="168" t="str">
        <f>U63</f>
        <v>Suède</v>
      </c>
      <c r="AI87" s="169">
        <f t="shared" si="53"/>
        <v>99703995</v>
      </c>
      <c r="AJ87" s="168">
        <f>W63</f>
        <v>3</v>
      </c>
      <c r="AK87" s="168">
        <f>V63</f>
        <v>1</v>
      </c>
      <c r="AL87" s="168">
        <f t="shared" ref="AL87:AQ87" si="58">X63</f>
        <v>0</v>
      </c>
      <c r="AM87" s="168">
        <f t="shared" si="58"/>
        <v>1</v>
      </c>
      <c r="AN87" s="168">
        <f t="shared" si="58"/>
        <v>2</v>
      </c>
      <c r="AO87" s="168">
        <f t="shared" si="58"/>
        <v>4</v>
      </c>
      <c r="AP87" s="168">
        <f t="shared" si="58"/>
        <v>7</v>
      </c>
      <c r="AQ87" s="168">
        <f t="shared" si="58"/>
        <v>-3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4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Islande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6</v>
      </c>
      <c r="AC88" s="189">
        <f t="shared" si="50"/>
        <v>-4</v>
      </c>
      <c r="AD88" s="228">
        <f t="shared" si="51"/>
        <v>6</v>
      </c>
      <c r="AE88" s="228"/>
      <c r="AF88" s="168">
        <v>6</v>
      </c>
      <c r="AG88" s="168">
        <f t="shared" si="52"/>
        <v>6</v>
      </c>
      <c r="AH88" s="168" t="str">
        <f>U74</f>
        <v>Islande</v>
      </c>
      <c r="AI88" s="169">
        <f t="shared" si="53"/>
        <v>99601994</v>
      </c>
      <c r="AJ88" s="168">
        <f>W74</f>
        <v>3</v>
      </c>
      <c r="AK88" s="168">
        <f>V74</f>
        <v>1</v>
      </c>
      <c r="AL88" s="168">
        <f t="shared" ref="AL88:AQ88" si="59">X74</f>
        <v>0</v>
      </c>
      <c r="AM88" s="168">
        <f t="shared" si="59"/>
        <v>1</v>
      </c>
      <c r="AN88" s="168">
        <f t="shared" si="59"/>
        <v>2</v>
      </c>
      <c r="AO88" s="168">
        <f t="shared" si="59"/>
        <v>2</v>
      </c>
      <c r="AP88" s="168">
        <f t="shared" si="59"/>
        <v>6</v>
      </c>
      <c r="AQ88" s="168">
        <f t="shared" si="59"/>
        <v>-4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35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35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35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1234</v>
      </c>
      <c r="V91" s="190" t="str">
        <f>VLOOKUP(U91,AH93:AJ107,3,FALSE)</f>
        <v>Ukraine</v>
      </c>
      <c r="W91" s="190" t="str">
        <f>VLOOKUP(U91,AH93:AK107,4,FALSE)</f>
        <v>Croatie</v>
      </c>
      <c r="X91" s="190" t="str">
        <f>VLOOKUP(U91,AH93:AL107,5,FALSE)</f>
        <v>Suisse</v>
      </c>
      <c r="Y91" s="190" t="str">
        <f>VLOOKUP(U91,AH93:AM107,6,FALSE)</f>
        <v>Pays de Galles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35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141</v>
      </c>
      <c r="AK92" s="160" t="s">
        <v>142</v>
      </c>
      <c r="AL92" s="160" t="s">
        <v>143</v>
      </c>
      <c r="AM92" s="160" t="s">
        <v>144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35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145</v>
      </c>
      <c r="AI93" s="160"/>
      <c r="AJ93" s="190" t="str">
        <f>U41</f>
        <v>Ukraine</v>
      </c>
      <c r="AK93" s="190" t="str">
        <f>U52</f>
        <v>Croatie</v>
      </c>
      <c r="AL93" s="190" t="str">
        <f>U19</f>
        <v>Suisse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35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146</v>
      </c>
      <c r="AI94" s="160"/>
      <c r="AJ94" s="190" t="str">
        <f>U41</f>
        <v>Ukraine</v>
      </c>
      <c r="AK94" s="190" t="str">
        <f>U19</f>
        <v>Suisse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35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147</v>
      </c>
      <c r="AI95" s="160"/>
      <c r="AJ95" s="190" t="str">
        <f>U41</f>
        <v>Ukraine</v>
      </c>
      <c r="AK95" s="190" t="str">
        <f>U19</f>
        <v>Suisse</v>
      </c>
      <c r="AL95" s="190" t="str">
        <f>U30</f>
        <v>Pays de Galles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35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148</v>
      </c>
      <c r="AI96" s="160"/>
      <c r="AJ96" s="190" t="str">
        <f>U52</f>
        <v>Croatie</v>
      </c>
      <c r="AK96" s="190" t="str">
        <f>U19</f>
        <v>Suisse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35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149</v>
      </c>
      <c r="AI97" s="160"/>
      <c r="AJ97" s="190" t="str">
        <f>U52</f>
        <v>Croatie</v>
      </c>
      <c r="AK97" s="190" t="str">
        <f>U19</f>
        <v>Suisse</v>
      </c>
      <c r="AL97" s="190" t="str">
        <f>U30</f>
        <v>Pays de Galles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35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150</v>
      </c>
      <c r="AI98" s="160"/>
      <c r="AJ98" s="190" t="str">
        <f>U63</f>
        <v>Suède</v>
      </c>
      <c r="AK98" s="190" t="str">
        <f>U19</f>
        <v>Suisse</v>
      </c>
      <c r="AL98" s="190" t="str">
        <f>U30</f>
        <v>Pays de Galles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35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151</v>
      </c>
      <c r="AI99" s="160"/>
      <c r="AJ99" s="190" t="str">
        <f>U41</f>
        <v>Ukraine</v>
      </c>
      <c r="AK99" s="190" t="str">
        <f>U52</f>
        <v>Croatie</v>
      </c>
      <c r="AL99" s="190" t="str">
        <f>U19</f>
        <v>Suisse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35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152</v>
      </c>
      <c r="AI100" s="160"/>
      <c r="AJ100" s="190" t="str">
        <f>U41</f>
        <v>Ukraine</v>
      </c>
      <c r="AK100" s="190" t="str">
        <f>U52</f>
        <v>Croatie</v>
      </c>
      <c r="AL100" s="190" t="str">
        <f>U19</f>
        <v>Suisse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35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153</v>
      </c>
      <c r="AI101" s="160"/>
      <c r="AJ101" s="190" t="str">
        <f>U41</f>
        <v>Ukraine</v>
      </c>
      <c r="AK101" s="190" t="str">
        <f>U19</f>
        <v>Suisse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35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154</v>
      </c>
      <c r="AI102" s="160"/>
      <c r="AJ102" s="190" t="str">
        <f>U52</f>
        <v>Croatie</v>
      </c>
      <c r="AK102" s="190" t="str">
        <f>U19</f>
        <v>Suisse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35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155</v>
      </c>
      <c r="AI103" s="160"/>
      <c r="AJ103" s="190" t="str">
        <f>U41</f>
        <v>Ukraine</v>
      </c>
      <c r="AK103" s="190" t="str">
        <f>U52</f>
        <v>Croatie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35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156</v>
      </c>
      <c r="AI104" s="160"/>
      <c r="AJ104" s="190" t="str">
        <f>U41</f>
        <v>Ukraine</v>
      </c>
      <c r="AK104" s="190" t="str">
        <f>U52</f>
        <v>Croatie</v>
      </c>
      <c r="AL104" s="190" t="str">
        <f>U30</f>
        <v>Pays de Galles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35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157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Pays de Galles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35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158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Pays de Galles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35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159</v>
      </c>
      <c r="AI107" s="160"/>
      <c r="AJ107" s="190" t="str">
        <f>U41</f>
        <v>Ukraine</v>
      </c>
      <c r="AK107" s="190" t="str">
        <f>U52</f>
        <v>Croatie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70C0"/>
  </sheetPr>
  <dimension ref="A1:Q85"/>
  <sheetViews>
    <sheetView showGridLines="0" showRowColHeaders="0" tabSelected="1" zoomScale="90" zoomScaleNormal="90" workbookViewId="0">
      <selection activeCell="O39" sqref="O39"/>
    </sheetView>
  </sheetViews>
  <sheetFormatPr baseColWidth="10" defaultColWidth="11.3984375" defaultRowHeight="17.25" customHeight="1" x14ac:dyDescent="0.35"/>
  <cols>
    <col min="1" max="1" width="20" style="80" customWidth="1"/>
    <col min="2" max="2" width="0" style="80" hidden="1" customWidth="1"/>
    <col min="3" max="3" width="28.73046875" style="80" customWidth="1"/>
    <col min="4" max="4" width="6.86328125" style="80" customWidth="1"/>
    <col min="5" max="5" width="11.3984375" style="80"/>
    <col min="6" max="6" width="28.73046875" style="80" customWidth="1"/>
    <col min="7" max="7" width="6.86328125" style="80" customWidth="1"/>
    <col min="8" max="8" width="11.3984375" style="80"/>
    <col min="9" max="9" width="28.73046875" style="80" customWidth="1"/>
    <col min="10" max="10" width="6.86328125" style="80" customWidth="1"/>
    <col min="11" max="11" width="11.3984375" style="80"/>
    <col min="12" max="12" width="28.73046875" style="80" customWidth="1"/>
    <col min="13" max="13" width="7" style="80" customWidth="1"/>
    <col min="14" max="14" width="11.3984375" style="80" customWidth="1"/>
    <col min="15" max="15" width="28.73046875" style="80" customWidth="1"/>
    <col min="16" max="16" width="11.3984375" style="80"/>
    <col min="17" max="17" width="23.3984375" style="80" customWidth="1"/>
    <col min="18" max="16384" width="11.3984375" style="80"/>
  </cols>
  <sheetData>
    <row r="1" spans="1:17" ht="17.25" customHeight="1" x14ac:dyDescent="0.35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4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4">
      <c r="A3" s="232"/>
      <c r="B3" s="82"/>
      <c r="C3" s="266" t="s">
        <v>67</v>
      </c>
      <c r="D3" s="268"/>
      <c r="E3" s="234"/>
      <c r="F3" s="266" t="s">
        <v>56</v>
      </c>
      <c r="G3" s="268"/>
      <c r="H3" s="245"/>
      <c r="I3" s="266" t="s">
        <v>57</v>
      </c>
      <c r="J3" s="268"/>
      <c r="K3" s="232"/>
      <c r="L3" s="266" t="s">
        <v>58</v>
      </c>
      <c r="M3" s="268"/>
      <c r="N3" s="232"/>
      <c r="O3" s="232"/>
      <c r="P3" s="232"/>
      <c r="Q3" s="232"/>
    </row>
    <row r="4" spans="1:17" ht="17.25" customHeight="1" x14ac:dyDescent="0.35">
      <c r="A4" s="229"/>
      <c r="C4" s="229"/>
      <c r="D4" s="229"/>
      <c r="E4" s="229"/>
      <c r="F4" s="230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ht="17.25" customHeight="1" thickBot="1" x14ac:dyDescent="0.4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4">
      <c r="A6" s="229"/>
      <c r="B6" s="154"/>
      <c r="C6" s="275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4">
      <c r="A7" s="229"/>
      <c r="B7" s="154"/>
      <c r="C7" s="276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4">
      <c r="A8" s="229"/>
      <c r="B8" s="154"/>
      <c r="C8" s="231"/>
      <c r="D8" s="244">
        <f>IF(Grille!G42&lt;&gt;"",Grille!G42,"")</f>
        <v>1</v>
      </c>
      <c r="E8" s="235"/>
      <c r="F8" s="273" t="s">
        <v>130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4">
      <c r="A9" s="229"/>
      <c r="B9" s="154"/>
      <c r="C9" s="230"/>
      <c r="D9" s="230"/>
      <c r="E9" s="236"/>
      <c r="F9" s="274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4">
      <c r="A10" s="229"/>
      <c r="B10" s="154"/>
      <c r="C10" s="275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4">
      <c r="A11" s="229"/>
      <c r="B11" s="154"/>
      <c r="C11" s="276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4">
      <c r="A12" s="229"/>
      <c r="B12" s="154"/>
      <c r="C12" s="230"/>
      <c r="D12" s="230"/>
      <c r="E12" s="230"/>
      <c r="F12" s="230"/>
      <c r="G12" s="241">
        <f>IF(Grille!G50&lt;&gt;"",Grille!G50,"")</f>
        <v>1</v>
      </c>
      <c r="H12" s="239"/>
      <c r="I12" s="273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4">
      <c r="A13" s="229"/>
      <c r="B13" s="154"/>
      <c r="C13" s="230"/>
      <c r="D13" s="230"/>
      <c r="E13" s="230"/>
      <c r="F13" s="230"/>
      <c r="G13" s="240"/>
      <c r="H13" s="230"/>
      <c r="I13" s="274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4">
      <c r="A14" s="229"/>
      <c r="B14" s="154"/>
      <c r="C14" s="275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4">
      <c r="A15" s="229"/>
      <c r="B15" s="154"/>
      <c r="C15" s="276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4">
      <c r="A16" s="229"/>
      <c r="B16" s="154"/>
      <c r="C16" s="230"/>
      <c r="D16" s="244">
        <f>IF(Grille!G50&lt;&gt;"",Grille!G50,"")</f>
        <v>1</v>
      </c>
      <c r="E16" s="235"/>
      <c r="F16" s="273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4">
      <c r="A17" s="229"/>
      <c r="B17" s="154"/>
      <c r="C17" s="230"/>
      <c r="D17" s="230"/>
      <c r="E17" s="236"/>
      <c r="F17" s="274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4">
      <c r="A18" s="229"/>
      <c r="B18" s="154"/>
      <c r="C18" s="275" t="str">
        <f>IF(SUM(Poules!W17:W20,Poules!W28:W31,Poules!W39:W42,Poules!W50:W53,Poules!W61:W64,Poules!W72:W75)=72,Poules!Y91,"")</f>
        <v>Pays de Galles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4">
      <c r="A19" s="229"/>
      <c r="B19" s="154"/>
      <c r="C19" s="276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4">
      <c r="A20" s="229"/>
      <c r="B20" s="154"/>
      <c r="C20" s="230"/>
      <c r="D20" s="230"/>
      <c r="E20" s="230"/>
      <c r="F20" s="230"/>
      <c r="G20" s="230"/>
      <c r="H20" s="230"/>
      <c r="I20" s="230"/>
      <c r="J20" s="241">
        <f>IF(Grille!G54&lt;&gt;"",Grille!G54,"")</f>
        <v>1</v>
      </c>
      <c r="K20" s="239"/>
      <c r="L20" s="273" t="s">
        <v>2</v>
      </c>
      <c r="M20" s="242"/>
      <c r="N20" s="230"/>
      <c r="O20" s="230"/>
      <c r="P20" s="229"/>
      <c r="Q20" s="229"/>
    </row>
    <row r="21" spans="1:17" ht="17.25" customHeight="1" thickBot="1" x14ac:dyDescent="0.4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4"/>
      <c r="M21" s="243"/>
      <c r="N21" s="230"/>
      <c r="O21" s="230"/>
      <c r="P21" s="229"/>
      <c r="Q21" s="229"/>
    </row>
    <row r="22" spans="1:17" ht="17.25" customHeight="1" thickBot="1" x14ac:dyDescent="0.4">
      <c r="A22" s="229"/>
      <c r="B22" s="154"/>
      <c r="C22" s="275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4">
      <c r="A23" s="229"/>
      <c r="B23" s="154"/>
      <c r="C23" s="276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4">
      <c r="A24" s="229"/>
      <c r="B24" s="154"/>
      <c r="C24" s="230"/>
      <c r="D24" s="244" t="str">
        <f>IF(Grille!G57&lt;&gt;"",Grille!G57,"")</f>
        <v/>
      </c>
      <c r="E24" s="235"/>
      <c r="F24" s="273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4">
      <c r="A25" s="229"/>
      <c r="B25" s="154"/>
      <c r="C25" s="230"/>
      <c r="D25" s="230"/>
      <c r="E25" s="236"/>
      <c r="F25" s="274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4">
      <c r="A26" s="229"/>
      <c r="B26" s="154"/>
      <c r="C26" s="275" t="str">
        <f>IF(SUM(Poules!W17:W20,Poules!W28:W31,Poules!W39:W42,Poules!W50:W53,Poules!W61:W64,Poules!W72:W75)=72,Poules!W91,"")</f>
        <v>Croatie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4">
      <c r="A27" s="229"/>
      <c r="B27" s="154"/>
      <c r="C27" s="276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4">
      <c r="A28" s="229"/>
      <c r="B28" s="154"/>
      <c r="C28" s="230"/>
      <c r="D28" s="230"/>
      <c r="E28" s="230"/>
      <c r="F28" s="230"/>
      <c r="G28" s="241">
        <f>IF(Grille!G51&lt;&gt;"",Grille!G51,"")</f>
        <v>1</v>
      </c>
      <c r="H28" s="239"/>
      <c r="I28" s="273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4">
      <c r="A29" s="229"/>
      <c r="B29" s="154"/>
      <c r="C29" s="230"/>
      <c r="D29" s="230"/>
      <c r="E29" s="230"/>
      <c r="F29" s="230"/>
      <c r="G29" s="240"/>
      <c r="H29" s="230"/>
      <c r="I29" s="274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4">
      <c r="A30" s="229"/>
      <c r="B30" s="154"/>
      <c r="C30" s="275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4">
      <c r="A31" s="229"/>
      <c r="B31" s="154"/>
      <c r="C31" s="276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4">
      <c r="A32" s="229"/>
      <c r="B32" s="154"/>
      <c r="C32" s="230"/>
      <c r="D32" s="244" t="str">
        <f>IF(Grille!G65&lt;&gt;"",Grille!G65,"")</f>
        <v/>
      </c>
      <c r="E32" s="235"/>
      <c r="F32" s="273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4">
      <c r="A33" s="229"/>
      <c r="B33" s="154"/>
      <c r="C33" s="230"/>
      <c r="D33" s="230"/>
      <c r="E33" s="236"/>
      <c r="F33" s="274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4">
      <c r="A34" s="229"/>
      <c r="B34" s="154"/>
      <c r="C34" s="275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4">
      <c r="A35" s="229"/>
      <c r="B35" s="154"/>
      <c r="C35" s="276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4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>
        <f>IF(Grille!G56&lt;&gt;"",Grille!G56,"")</f>
        <v>1</v>
      </c>
      <c r="N36" s="239"/>
      <c r="O36" s="273" t="s">
        <v>0</v>
      </c>
      <c r="P36" s="229"/>
      <c r="Q36" s="229"/>
    </row>
    <row r="37" spans="1:17" ht="17.25" customHeight="1" thickBot="1" x14ac:dyDescent="0.4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4"/>
      <c r="P37" s="229"/>
      <c r="Q37" s="229"/>
    </row>
    <row r="38" spans="1:17" ht="17.25" customHeight="1" thickBot="1" x14ac:dyDescent="0.4">
      <c r="A38" s="229"/>
      <c r="B38" s="154"/>
      <c r="C38" s="275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4">
      <c r="A39" s="229"/>
      <c r="B39" s="154"/>
      <c r="C39" s="276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4">
      <c r="A40" s="229"/>
      <c r="B40" s="154"/>
      <c r="C40" s="231"/>
      <c r="D40" s="244" t="str">
        <f>IF(Grille!G73&lt;&gt;"",Grille!G73,"")</f>
        <v/>
      </c>
      <c r="E40" s="235"/>
      <c r="F40" s="273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4">
      <c r="A41" s="229"/>
      <c r="B41" s="154"/>
      <c r="C41" s="230"/>
      <c r="D41" s="230"/>
      <c r="E41" s="236"/>
      <c r="F41" s="274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4">
      <c r="A42" s="229"/>
      <c r="B42" s="154"/>
      <c r="C42" s="275" t="str">
        <f>IF(SUM(Poules!W17:W20,Poules!W28:W31,Poules!W39:W42,Poules!W50:W53,Poules!W61:W64,Poules!W72:W75)=72,Poules!X91,"")</f>
        <v>Suisse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4">
      <c r="A43" s="229"/>
      <c r="B43" s="154"/>
      <c r="C43" s="276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4">
      <c r="A44" s="229"/>
      <c r="B44" s="154"/>
      <c r="C44" s="230"/>
      <c r="D44" s="230"/>
      <c r="E44" s="230"/>
      <c r="F44" s="230"/>
      <c r="G44" s="241">
        <f>IF(Grille!G52&lt;&gt;"",Grille!G52,"")</f>
        <v>1</v>
      </c>
      <c r="H44" s="239"/>
      <c r="I44" s="273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4">
      <c r="A45" s="233"/>
      <c r="B45" s="154"/>
      <c r="C45" s="230"/>
      <c r="D45" s="230"/>
      <c r="E45" s="230"/>
      <c r="F45" s="230"/>
      <c r="G45" s="240"/>
      <c r="H45" s="230"/>
      <c r="I45" s="274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4">
      <c r="A46" s="229"/>
      <c r="B46" s="154"/>
      <c r="C46" s="275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4">
      <c r="A47" s="229"/>
      <c r="B47" s="154"/>
      <c r="C47" s="276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4">
      <c r="A48" s="229"/>
      <c r="B48" s="154"/>
      <c r="C48" s="230"/>
      <c r="D48" s="244" t="str">
        <f>IF(Grille!G81&lt;&gt;"",Grille!G81,"")</f>
        <v/>
      </c>
      <c r="E48" s="235"/>
      <c r="F48" s="273" t="s">
        <v>66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4">
      <c r="A49" s="229"/>
      <c r="B49" s="154"/>
      <c r="C49" s="230"/>
      <c r="D49" s="230"/>
      <c r="E49" s="236"/>
      <c r="F49" s="274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4">
      <c r="A50" s="229"/>
      <c r="B50" s="154"/>
      <c r="C50" s="275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4">
      <c r="A51" s="229"/>
      <c r="B51" s="154"/>
      <c r="C51" s="276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4">
      <c r="A52" s="229"/>
      <c r="B52" s="154"/>
      <c r="C52" s="230"/>
      <c r="D52" s="230"/>
      <c r="E52" s="230"/>
      <c r="F52" s="230"/>
      <c r="G52" s="230"/>
      <c r="H52" s="230"/>
      <c r="I52" s="230"/>
      <c r="J52" s="241">
        <f>IF(Grille!G55&lt;&gt;"",Grille!G55,"")</f>
        <v>1</v>
      </c>
      <c r="K52" s="239"/>
      <c r="L52" s="273" t="s">
        <v>0</v>
      </c>
      <c r="M52" s="239"/>
      <c r="N52" s="230"/>
      <c r="O52" s="230"/>
      <c r="P52" s="229"/>
      <c r="Q52" s="229"/>
    </row>
    <row r="53" spans="1:17" ht="17.25" customHeight="1" thickBot="1" x14ac:dyDescent="0.4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4"/>
      <c r="M53" s="230"/>
      <c r="N53" s="230"/>
      <c r="O53" s="230"/>
      <c r="P53" s="229"/>
      <c r="Q53" s="229"/>
    </row>
    <row r="54" spans="1:17" ht="17.25" customHeight="1" thickBot="1" x14ac:dyDescent="0.4">
      <c r="A54" s="229"/>
      <c r="B54" s="154"/>
      <c r="C54" s="275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4">
      <c r="A55" s="229"/>
      <c r="B55" s="154"/>
      <c r="C55" s="276"/>
      <c r="D55" s="230"/>
      <c r="E55" s="235"/>
      <c r="F55" s="230"/>
      <c r="G55" s="230"/>
      <c r="H55" s="230"/>
      <c r="I55" s="230"/>
      <c r="J55" s="240"/>
      <c r="K55" s="230"/>
      <c r="L55" s="277"/>
      <c r="M55" s="277"/>
      <c r="N55" s="237"/>
      <c r="O55" s="237"/>
      <c r="P55" s="229"/>
      <c r="Q55" s="229"/>
    </row>
    <row r="56" spans="1:17" ht="17.25" customHeight="1" thickBot="1" x14ac:dyDescent="0.4">
      <c r="A56" s="229"/>
      <c r="B56" s="154"/>
      <c r="C56" s="230"/>
      <c r="D56" s="244"/>
      <c r="E56" s="235"/>
      <c r="F56" s="273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4">
      <c r="A57" s="229"/>
      <c r="B57" s="154"/>
      <c r="C57" s="230"/>
      <c r="D57" s="230"/>
      <c r="E57" s="236"/>
      <c r="F57" s="274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4">
      <c r="A58" s="229"/>
      <c r="B58" s="154"/>
      <c r="C58" s="275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4">
      <c r="A59" s="229"/>
      <c r="B59" s="154"/>
      <c r="C59" s="276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4">
      <c r="A60" s="229"/>
      <c r="B60" s="154"/>
      <c r="C60" s="230"/>
      <c r="D60" s="230"/>
      <c r="E60" s="230"/>
      <c r="F60" s="230"/>
      <c r="G60" s="241">
        <f>IF(Grille!G53&lt;&gt;"",Grille!G53,"")</f>
        <v>1</v>
      </c>
      <c r="H60" s="239"/>
      <c r="I60" s="273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4">
      <c r="A61" s="229"/>
      <c r="B61" s="154"/>
      <c r="C61" s="230"/>
      <c r="D61" s="230"/>
      <c r="E61" s="230"/>
      <c r="F61" s="230"/>
      <c r="G61" s="240"/>
      <c r="H61" s="230"/>
      <c r="I61" s="274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4">
      <c r="A62" s="229"/>
      <c r="B62" s="154"/>
      <c r="C62" s="275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4">
      <c r="A63" s="229"/>
      <c r="B63" s="154"/>
      <c r="C63" s="276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4">
      <c r="A64" s="229"/>
      <c r="B64" s="154"/>
      <c r="C64" s="230"/>
      <c r="D64" s="244"/>
      <c r="E64" s="235"/>
      <c r="F64" s="273" t="s">
        <v>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4">
      <c r="A65" s="229"/>
      <c r="B65" s="154"/>
      <c r="C65" s="230"/>
      <c r="D65" s="230"/>
      <c r="E65" s="236"/>
      <c r="F65" s="274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4">
      <c r="A66" s="229"/>
      <c r="B66" s="154"/>
      <c r="C66" s="275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4">
      <c r="A67" s="229"/>
      <c r="B67" s="154"/>
      <c r="C67" s="276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35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35">
      <c r="F70" s="80" t="str">
        <f>C6</f>
        <v>Roumanie</v>
      </c>
      <c r="I70" s="80" t="str">
        <f>F8</f>
        <v>Pologne</v>
      </c>
      <c r="L70" s="80" t="str">
        <f>I12</f>
        <v>Espagne</v>
      </c>
      <c r="O70" s="80" t="str">
        <f>L20</f>
        <v>Angleterre</v>
      </c>
      <c r="Q70" s="80">
        <f>COUNTIF(G70:P85,"O")</f>
        <v>0</v>
      </c>
    </row>
    <row r="71" spans="1:17" ht="17.25" hidden="1" customHeight="1" x14ac:dyDescent="0.35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France</v>
      </c>
      <c r="P71" s="80" t="str">
        <f>IF(AND(O36&lt;&gt;O70,O36&lt;&gt;O71,O36&lt;&gt;""),"O","")</f>
        <v/>
      </c>
    </row>
    <row r="72" spans="1:17" ht="17.25" hidden="1" customHeight="1" x14ac:dyDescent="0.35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35">
      <c r="F73" s="80" t="str">
        <f>C18</f>
        <v>Pays de Galles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35">
      <c r="F74" s="80" t="str">
        <f>C22</f>
        <v>Angleterre</v>
      </c>
      <c r="I74" s="80" t="str">
        <f>F40</f>
        <v>Allemagne</v>
      </c>
    </row>
    <row r="75" spans="1:17" ht="17.25" hidden="1" customHeight="1" x14ac:dyDescent="0.35">
      <c r="F75" s="80" t="str">
        <f>C26</f>
        <v>Croatie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35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35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Russie</v>
      </c>
      <c r="J77" s="80" t="str">
        <f>IF(AND(I60&lt;&gt;I76,I60&lt;&gt;I77,I60&lt;&gt;""),"O","")</f>
        <v/>
      </c>
    </row>
    <row r="78" spans="1:17" ht="17.25" hidden="1" customHeight="1" x14ac:dyDescent="0.35">
      <c r="F78" s="80" t="str">
        <f>C38</f>
        <v>Allemagne</v>
      </c>
    </row>
    <row r="79" spans="1:17" ht="17.25" hidden="1" customHeight="1" x14ac:dyDescent="0.35">
      <c r="F79" s="80" t="str">
        <f>C42</f>
        <v>Suisse</v>
      </c>
      <c r="G79" s="80" t="str">
        <f>IF(AND(F40&lt;&gt;F78,F40&lt;&gt;F79,F40&lt;&gt;""),"O","")</f>
        <v/>
      </c>
    </row>
    <row r="80" spans="1:17" ht="17.25" hidden="1" customHeight="1" x14ac:dyDescent="0.35">
      <c r="F80" s="80" t="str">
        <f>C46</f>
        <v>Belgique</v>
      </c>
    </row>
    <row r="81" spans="6:7" ht="17.25" hidden="1" customHeight="1" x14ac:dyDescent="0.35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 x14ac:dyDescent="0.35">
      <c r="F82" s="80" t="str">
        <f>C54</f>
        <v>France</v>
      </c>
    </row>
    <row r="83" spans="6:7" ht="17.25" hidden="1" customHeight="1" x14ac:dyDescent="0.35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35">
      <c r="F84" s="80" t="str">
        <f>C62</f>
        <v>Russie</v>
      </c>
    </row>
    <row r="85" spans="6:7" ht="17.25" hidden="1" customHeight="1" x14ac:dyDescent="0.35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6">
    <mergeCell ref="L3:M3"/>
    <mergeCell ref="L55:M55"/>
    <mergeCell ref="C6:C7"/>
    <mergeCell ref="C10:C11"/>
    <mergeCell ref="C14:C15"/>
    <mergeCell ref="C18:C19"/>
    <mergeCell ref="C22:C23"/>
    <mergeCell ref="C50:C51"/>
    <mergeCell ref="C54:C55"/>
    <mergeCell ref="F8:F9"/>
    <mergeCell ref="I3:J3"/>
    <mergeCell ref="I12:I13"/>
    <mergeCell ref="I28:I29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O36:O37"/>
    <mergeCell ref="F56:F57"/>
    <mergeCell ref="F64:F65"/>
    <mergeCell ref="F48:F49"/>
    <mergeCell ref="I44:I45"/>
    <mergeCell ref="I60:I6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K9" sqref="K9"/>
    </sheetView>
  </sheetViews>
  <sheetFormatPr baseColWidth="10" defaultColWidth="11.3984375" defaultRowHeight="12.75" x14ac:dyDescent="0.35"/>
  <cols>
    <col min="1" max="1" width="1.73046875" style="2" customWidth="1"/>
    <col min="2" max="2" width="3.73046875" style="1" customWidth="1"/>
    <col min="3" max="4" width="14.73046875" style="2" customWidth="1"/>
    <col min="5" max="7" width="4.73046875" style="1" customWidth="1"/>
    <col min="8" max="9" width="4" style="2" customWidth="1"/>
    <col min="10" max="10" width="9.265625" style="2" customWidth="1"/>
    <col min="11" max="16384" width="11.3984375" style="2"/>
  </cols>
  <sheetData>
    <row r="1" spans="1:10" ht="5.25" customHeight="1" thickBot="1" x14ac:dyDescent="0.4"/>
    <row r="2" spans="1:10" ht="16.5" customHeight="1" thickTop="1" thickBot="1" x14ac:dyDescent="0.4">
      <c r="B2" s="289" t="s">
        <v>179</v>
      </c>
      <c r="C2" s="289"/>
      <c r="D2" s="290"/>
      <c r="E2" s="278" t="s">
        <v>13</v>
      </c>
      <c r="F2" s="279"/>
      <c r="G2" s="279"/>
      <c r="H2" s="136" t="str">
        <f>CONCATENATE(Poules!I2," ",Poules!I3)</f>
        <v>François Gillet</v>
      </c>
      <c r="I2" s="137"/>
      <c r="J2" s="137"/>
    </row>
    <row r="3" spans="1:10" ht="16.5" hidden="1" customHeight="1" x14ac:dyDescent="0.35">
      <c r="B3" s="155"/>
      <c r="C3" s="155"/>
      <c r="D3" s="211"/>
      <c r="E3" s="212"/>
      <c r="F3" s="213"/>
      <c r="G3" s="213"/>
      <c r="H3" s="214" t="str">
        <f>Poules!I4</f>
        <v>frenchy.gillet@gmail.com</v>
      </c>
      <c r="I3" s="215"/>
      <c r="J3" s="215"/>
    </row>
    <row r="4" spans="1:10" ht="16.5" hidden="1" customHeight="1" thickBot="1" x14ac:dyDescent="0.4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5.4" thickBot="1" x14ac:dyDescent="0.45">
      <c r="B5" s="270" t="str">
        <f>Poules!F7</f>
        <v>GRILLE COMPLETE</v>
      </c>
      <c r="C5" s="270"/>
      <c r="D5" s="270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4">
      <c r="B6" s="47">
        <v>1</v>
      </c>
      <c r="C6" s="202" t="s">
        <v>0</v>
      </c>
      <c r="D6" s="202" t="s">
        <v>125</v>
      </c>
      <c r="E6" s="100">
        <v>1</v>
      </c>
      <c r="F6" s="144">
        <v>1</v>
      </c>
      <c r="G6" s="205">
        <v>1</v>
      </c>
      <c r="H6" s="45">
        <f>Poules!G16</f>
        <v>3</v>
      </c>
      <c r="I6" s="45">
        <f>Poules!H16</f>
        <v>1</v>
      </c>
      <c r="J6" s="46"/>
    </row>
    <row r="7" spans="1:10" ht="13.15" x14ac:dyDescent="0.4">
      <c r="A7" s="10"/>
      <c r="B7" s="48">
        <v>2</v>
      </c>
      <c r="C7" s="203" t="s">
        <v>126</v>
      </c>
      <c r="D7" s="203" t="s">
        <v>65</v>
      </c>
      <c r="E7" s="26">
        <v>1</v>
      </c>
      <c r="F7" s="145">
        <v>1</v>
      </c>
      <c r="G7" s="206">
        <v>1</v>
      </c>
      <c r="H7" s="8">
        <f>Poules!G17</f>
        <v>1</v>
      </c>
      <c r="I7" s="8">
        <f>Poules!H17</f>
        <v>2</v>
      </c>
      <c r="J7" s="9"/>
    </row>
    <row r="8" spans="1:10" ht="13.15" x14ac:dyDescent="0.4">
      <c r="B8" s="49">
        <v>3</v>
      </c>
      <c r="C8" s="204" t="s">
        <v>127</v>
      </c>
      <c r="D8" s="204" t="s">
        <v>128</v>
      </c>
      <c r="E8" s="26">
        <v>1</v>
      </c>
      <c r="F8" s="145">
        <v>1</v>
      </c>
      <c r="G8" s="206">
        <v>1</v>
      </c>
      <c r="H8" s="3">
        <f>Poules!G28</f>
        <v>1</v>
      </c>
      <c r="I8" s="3">
        <f>Poules!H28</f>
        <v>2</v>
      </c>
      <c r="J8" s="4"/>
    </row>
    <row r="9" spans="1:10" ht="13.15" x14ac:dyDescent="0.4">
      <c r="B9" s="48">
        <v>4</v>
      </c>
      <c r="C9" s="203" t="s">
        <v>2</v>
      </c>
      <c r="D9" s="203" t="s">
        <v>10</v>
      </c>
      <c r="E9" s="26">
        <v>1</v>
      </c>
      <c r="F9" s="145">
        <v>1</v>
      </c>
      <c r="G9" s="206">
        <v>1</v>
      </c>
      <c r="H9" s="8">
        <f>Poules!G27</f>
        <v>2</v>
      </c>
      <c r="I9" s="8">
        <f>Poules!H27</f>
        <v>0</v>
      </c>
      <c r="J9" s="9"/>
    </row>
    <row r="10" spans="1:10" ht="13.15" x14ac:dyDescent="0.4">
      <c r="B10" s="49">
        <v>5</v>
      </c>
      <c r="C10" s="204" t="s">
        <v>133</v>
      </c>
      <c r="D10" s="204" t="s">
        <v>11</v>
      </c>
      <c r="E10" s="26">
        <v>1</v>
      </c>
      <c r="F10" s="145">
        <v>1</v>
      </c>
      <c r="G10" s="206">
        <v>1</v>
      </c>
      <c r="H10" s="3">
        <f>Poules!G50</f>
        <v>2</v>
      </c>
      <c r="I10" s="3">
        <f>Poules!H50</f>
        <v>2</v>
      </c>
      <c r="J10" s="4"/>
    </row>
    <row r="11" spans="1:10" ht="13.15" x14ac:dyDescent="0.4">
      <c r="B11" s="48">
        <v>6</v>
      </c>
      <c r="C11" s="203" t="s">
        <v>130</v>
      </c>
      <c r="D11" s="203" t="s">
        <v>131</v>
      </c>
      <c r="E11" s="26">
        <v>1</v>
      </c>
      <c r="F11" s="145">
        <v>1</v>
      </c>
      <c r="G11" s="206">
        <v>1</v>
      </c>
      <c r="H11" s="8">
        <f>Poules!G39</f>
        <v>2</v>
      </c>
      <c r="I11" s="8">
        <f>Poules!H39</f>
        <v>0</v>
      </c>
      <c r="J11" s="9"/>
    </row>
    <row r="12" spans="1:10" ht="13.15" x14ac:dyDescent="0.4">
      <c r="B12" s="49">
        <v>7</v>
      </c>
      <c r="C12" s="204" t="s">
        <v>1</v>
      </c>
      <c r="D12" s="204" t="s">
        <v>129</v>
      </c>
      <c r="E12" s="26">
        <v>1</v>
      </c>
      <c r="F12" s="145">
        <v>1</v>
      </c>
      <c r="G12" s="206">
        <v>1</v>
      </c>
      <c r="H12" s="3">
        <f>Poules!G38</f>
        <v>4</v>
      </c>
      <c r="I12" s="3">
        <f>Poules!H38</f>
        <v>0</v>
      </c>
      <c r="J12" s="4"/>
    </row>
    <row r="13" spans="1:10" ht="13.15" x14ac:dyDescent="0.4">
      <c r="B13" s="48">
        <v>8</v>
      </c>
      <c r="C13" s="203" t="s">
        <v>5</v>
      </c>
      <c r="D13" s="203" t="s">
        <v>132</v>
      </c>
      <c r="E13" s="26">
        <v>1</v>
      </c>
      <c r="F13" s="145">
        <v>1</v>
      </c>
      <c r="G13" s="206">
        <v>1</v>
      </c>
      <c r="H13" s="8">
        <f>Poules!G49</f>
        <v>5</v>
      </c>
      <c r="I13" s="8">
        <f>Poules!H49</f>
        <v>0</v>
      </c>
      <c r="J13" s="9"/>
    </row>
    <row r="14" spans="1:10" ht="13.15" x14ac:dyDescent="0.4">
      <c r="B14" s="49">
        <v>9</v>
      </c>
      <c r="C14" s="204" t="s">
        <v>134</v>
      </c>
      <c r="D14" s="204" t="s">
        <v>135</v>
      </c>
      <c r="E14" s="26">
        <v>1</v>
      </c>
      <c r="F14" s="145">
        <v>1</v>
      </c>
      <c r="G14" s="206">
        <v>1</v>
      </c>
      <c r="H14" s="3">
        <f>Poules!G61</f>
        <v>2</v>
      </c>
      <c r="I14" s="3">
        <f>Poules!H61</f>
        <v>2</v>
      </c>
      <c r="J14" s="4"/>
    </row>
    <row r="15" spans="1:10" ht="13.15" x14ac:dyDescent="0.4">
      <c r="B15" s="50">
        <v>10</v>
      </c>
      <c r="C15" s="203" t="s">
        <v>66</v>
      </c>
      <c r="D15" s="203" t="s">
        <v>3</v>
      </c>
      <c r="E15" s="26">
        <v>1</v>
      </c>
      <c r="F15" s="145">
        <v>1</v>
      </c>
      <c r="G15" s="206">
        <v>1</v>
      </c>
      <c r="H15" s="8">
        <f>Poules!G60</f>
        <v>2</v>
      </c>
      <c r="I15" s="8">
        <f>Poules!H60</f>
        <v>1</v>
      </c>
      <c r="J15" s="9"/>
    </row>
    <row r="16" spans="1:10" ht="13.15" x14ac:dyDescent="0.4">
      <c r="B16" s="49">
        <v>11</v>
      </c>
      <c r="C16" s="204" t="s">
        <v>137</v>
      </c>
      <c r="D16" s="204" t="s">
        <v>138</v>
      </c>
      <c r="E16" s="26">
        <v>1</v>
      </c>
      <c r="F16" s="145">
        <v>1</v>
      </c>
      <c r="G16" s="206">
        <v>1</v>
      </c>
      <c r="H16" s="3">
        <f>Poules!G72</f>
        <v>1</v>
      </c>
      <c r="I16" s="3">
        <f>Poules!H72</f>
        <v>0</v>
      </c>
      <c r="J16" s="4"/>
    </row>
    <row r="17" spans="1:10" ht="13.15" x14ac:dyDescent="0.4">
      <c r="B17" s="48">
        <v>12</v>
      </c>
      <c r="C17" s="203" t="s">
        <v>4</v>
      </c>
      <c r="D17" s="203" t="s">
        <v>136</v>
      </c>
      <c r="E17" s="26">
        <v>1</v>
      </c>
      <c r="F17" s="145">
        <v>1</v>
      </c>
      <c r="G17" s="206">
        <v>1</v>
      </c>
      <c r="H17" s="8">
        <f>Poules!G71</f>
        <v>3</v>
      </c>
      <c r="I17" s="8">
        <f>Poules!H71</f>
        <v>0</v>
      </c>
      <c r="J17" s="9"/>
    </row>
    <row r="18" spans="1:10" ht="13.15" x14ac:dyDescent="0.4">
      <c r="B18" s="49">
        <v>13</v>
      </c>
      <c r="C18" s="204" t="s">
        <v>10</v>
      </c>
      <c r="D18" s="204" t="s">
        <v>128</v>
      </c>
      <c r="E18" s="26">
        <v>1</v>
      </c>
      <c r="F18" s="145">
        <v>1</v>
      </c>
      <c r="G18" s="206">
        <v>1</v>
      </c>
      <c r="H18" s="3">
        <f>Poules!G29</f>
        <v>3</v>
      </c>
      <c r="I18" s="3">
        <f>Poules!H29</f>
        <v>1</v>
      </c>
      <c r="J18" s="4"/>
    </row>
    <row r="19" spans="1:10" ht="13.15" x14ac:dyDescent="0.4">
      <c r="B19" s="48">
        <v>14</v>
      </c>
      <c r="C19" s="203" t="s">
        <v>125</v>
      </c>
      <c r="D19" s="203" t="s">
        <v>65</v>
      </c>
      <c r="E19" s="26">
        <v>1</v>
      </c>
      <c r="F19" s="145">
        <v>1</v>
      </c>
      <c r="G19" s="206">
        <v>1</v>
      </c>
      <c r="H19" s="8">
        <f>Poules!G18</f>
        <v>1</v>
      </c>
      <c r="I19" s="8">
        <f>Poules!H18</f>
        <v>1</v>
      </c>
      <c r="J19" s="9"/>
    </row>
    <row r="20" spans="1:10" ht="13.15" x14ac:dyDescent="0.4">
      <c r="B20" s="49">
        <v>15</v>
      </c>
      <c r="C20" s="204" t="s">
        <v>0</v>
      </c>
      <c r="D20" s="204" t="s">
        <v>126</v>
      </c>
      <c r="E20" s="26">
        <v>1</v>
      </c>
      <c r="F20" s="145">
        <v>1</v>
      </c>
      <c r="G20" s="206">
        <v>1</v>
      </c>
      <c r="H20" s="3">
        <f>Poules!G19</f>
        <v>4</v>
      </c>
      <c r="I20" s="3">
        <f>Poules!H19</f>
        <v>1</v>
      </c>
      <c r="J20" s="4"/>
    </row>
    <row r="21" spans="1:10" ht="13.15" x14ac:dyDescent="0.4">
      <c r="B21" s="48">
        <v>16</v>
      </c>
      <c r="C21" s="203" t="s">
        <v>2</v>
      </c>
      <c r="D21" s="203" t="s">
        <v>127</v>
      </c>
      <c r="E21" s="26">
        <v>1</v>
      </c>
      <c r="F21" s="145">
        <v>1</v>
      </c>
      <c r="G21" s="206">
        <v>1</v>
      </c>
      <c r="H21" s="8">
        <f>Poules!G30</f>
        <v>3</v>
      </c>
      <c r="I21" s="8">
        <f>Poules!H30</f>
        <v>0</v>
      </c>
      <c r="J21" s="9"/>
    </row>
    <row r="22" spans="1:10" ht="13.15" x14ac:dyDescent="0.4">
      <c r="B22" s="49">
        <v>17</v>
      </c>
      <c r="C22" s="204" t="s">
        <v>129</v>
      </c>
      <c r="D22" s="204" t="s">
        <v>131</v>
      </c>
      <c r="E22" s="26">
        <v>1</v>
      </c>
      <c r="F22" s="145">
        <v>1</v>
      </c>
      <c r="G22" s="206">
        <v>1</v>
      </c>
      <c r="H22" s="3">
        <f>Poules!G40</f>
        <v>1</v>
      </c>
      <c r="I22" s="3">
        <f>Poules!H40</f>
        <v>0</v>
      </c>
      <c r="J22" s="4"/>
    </row>
    <row r="23" spans="1:10" ht="13.15" x14ac:dyDescent="0.4">
      <c r="B23" s="48">
        <v>18</v>
      </c>
      <c r="C23" s="203" t="s">
        <v>1</v>
      </c>
      <c r="D23" s="203" t="s">
        <v>130</v>
      </c>
      <c r="E23" s="26">
        <v>1</v>
      </c>
      <c r="F23" s="145">
        <v>1</v>
      </c>
      <c r="G23" s="206">
        <v>1</v>
      </c>
      <c r="H23" s="8">
        <f>Poules!G41</f>
        <v>3</v>
      </c>
      <c r="I23" s="8">
        <f>Poules!H41</f>
        <v>1</v>
      </c>
      <c r="J23" s="9"/>
    </row>
    <row r="24" spans="1:10" ht="13.15" x14ac:dyDescent="0.4">
      <c r="B24" s="49">
        <v>19</v>
      </c>
      <c r="C24" s="204" t="s">
        <v>3</v>
      </c>
      <c r="D24" s="204" t="s">
        <v>135</v>
      </c>
      <c r="E24" s="26">
        <v>1</v>
      </c>
      <c r="F24" s="145">
        <v>1</v>
      </c>
      <c r="G24" s="206">
        <v>1</v>
      </c>
      <c r="H24" s="3">
        <f>Poules!G62</f>
        <v>2</v>
      </c>
      <c r="I24" s="3">
        <f>Poules!H62</f>
        <v>1</v>
      </c>
      <c r="J24" s="4"/>
    </row>
    <row r="25" spans="1:10" ht="13.15" x14ac:dyDescent="0.4">
      <c r="B25" s="48">
        <v>20</v>
      </c>
      <c r="C25" s="203" t="s">
        <v>132</v>
      </c>
      <c r="D25" s="203" t="s">
        <v>11</v>
      </c>
      <c r="E25" s="26">
        <v>1</v>
      </c>
      <c r="F25" s="145">
        <v>1</v>
      </c>
      <c r="G25" s="206">
        <v>1</v>
      </c>
      <c r="H25" s="8">
        <f>Poules!G51</f>
        <v>1</v>
      </c>
      <c r="I25" s="8">
        <f>Poules!H51</f>
        <v>1</v>
      </c>
      <c r="J25" s="9"/>
    </row>
    <row r="26" spans="1:10" ht="13.15" x14ac:dyDescent="0.4">
      <c r="B26" s="49">
        <v>21</v>
      </c>
      <c r="C26" s="204" t="s">
        <v>5</v>
      </c>
      <c r="D26" s="204" t="s">
        <v>133</v>
      </c>
      <c r="E26" s="26">
        <v>1</v>
      </c>
      <c r="F26" s="145">
        <v>1</v>
      </c>
      <c r="G26" s="206">
        <v>1</v>
      </c>
      <c r="H26" s="3">
        <f>Poules!G52</f>
        <v>2</v>
      </c>
      <c r="I26" s="3">
        <f>Poules!H52</f>
        <v>0</v>
      </c>
      <c r="J26" s="4"/>
    </row>
    <row r="27" spans="1:10" ht="13.15" x14ac:dyDescent="0.4">
      <c r="B27" s="48">
        <v>22</v>
      </c>
      <c r="C27" s="203" t="s">
        <v>66</v>
      </c>
      <c r="D27" s="203" t="s">
        <v>134</v>
      </c>
      <c r="E27" s="26">
        <v>1</v>
      </c>
      <c r="F27" s="145">
        <v>1</v>
      </c>
      <c r="G27" s="206">
        <v>1</v>
      </c>
      <c r="H27" s="8">
        <f>Poules!G63</f>
        <v>3</v>
      </c>
      <c r="I27" s="8">
        <f>Poules!H63</f>
        <v>1</v>
      </c>
      <c r="J27" s="9"/>
    </row>
    <row r="28" spans="1:10" ht="13.15" x14ac:dyDescent="0.4">
      <c r="B28" s="49">
        <v>23</v>
      </c>
      <c r="C28" s="204" t="s">
        <v>136</v>
      </c>
      <c r="D28" s="204" t="s">
        <v>138</v>
      </c>
      <c r="E28" s="26">
        <v>1</v>
      </c>
      <c r="F28" s="145">
        <v>1</v>
      </c>
      <c r="G28" s="206">
        <v>1</v>
      </c>
      <c r="H28" s="3">
        <f>Poules!G73</f>
        <v>1</v>
      </c>
      <c r="I28" s="3">
        <f>Poules!H73</f>
        <v>1</v>
      </c>
      <c r="J28" s="4"/>
    </row>
    <row r="29" spans="1:10" ht="13.15" x14ac:dyDescent="0.4">
      <c r="B29" s="51">
        <v>24</v>
      </c>
      <c r="C29" s="203" t="s">
        <v>4</v>
      </c>
      <c r="D29" s="203" t="s">
        <v>137</v>
      </c>
      <c r="E29" s="26">
        <v>1</v>
      </c>
      <c r="F29" s="145">
        <v>1</v>
      </c>
      <c r="G29" s="206">
        <v>1</v>
      </c>
      <c r="H29" s="12">
        <f>Poules!G74</f>
        <v>2</v>
      </c>
      <c r="I29" s="12">
        <f>Poules!H74</f>
        <v>1</v>
      </c>
      <c r="J29" s="9"/>
    </row>
    <row r="30" spans="1:10" ht="13.15" x14ac:dyDescent="0.4">
      <c r="B30" s="49">
        <v>25</v>
      </c>
      <c r="C30" s="204" t="s">
        <v>125</v>
      </c>
      <c r="D30" s="204" t="s">
        <v>126</v>
      </c>
      <c r="E30" s="26">
        <v>1</v>
      </c>
      <c r="F30" s="145">
        <v>1</v>
      </c>
      <c r="G30" s="206">
        <v>1</v>
      </c>
      <c r="H30" s="3">
        <f>Poules!G21</f>
        <v>3</v>
      </c>
      <c r="I30" s="3">
        <f>Poules!H21</f>
        <v>0</v>
      </c>
      <c r="J30" s="4"/>
    </row>
    <row r="31" spans="1:10" ht="13.15" x14ac:dyDescent="0.4">
      <c r="A31" s="10"/>
      <c r="B31" s="48">
        <v>26</v>
      </c>
      <c r="C31" s="203" t="s">
        <v>65</v>
      </c>
      <c r="D31" s="203" t="s">
        <v>0</v>
      </c>
      <c r="E31" s="26">
        <v>1</v>
      </c>
      <c r="F31" s="145">
        <v>1</v>
      </c>
      <c r="G31" s="206">
        <v>1</v>
      </c>
      <c r="H31" s="8">
        <f>Poules!G20</f>
        <v>1</v>
      </c>
      <c r="I31" s="8">
        <f>Poules!H20</f>
        <v>3</v>
      </c>
      <c r="J31" s="9"/>
    </row>
    <row r="32" spans="1:10" ht="13.15" x14ac:dyDescent="0.4">
      <c r="B32" s="49">
        <v>27</v>
      </c>
      <c r="C32" s="204" t="s">
        <v>10</v>
      </c>
      <c r="D32" s="204" t="s">
        <v>127</v>
      </c>
      <c r="E32" s="26">
        <v>1</v>
      </c>
      <c r="F32" s="145">
        <v>1</v>
      </c>
      <c r="G32" s="206">
        <v>1</v>
      </c>
      <c r="H32" s="3">
        <f>Poules!G32</f>
        <v>2</v>
      </c>
      <c r="I32" s="3">
        <f>Poules!H32</f>
        <v>3</v>
      </c>
      <c r="J32" s="4"/>
    </row>
    <row r="33" spans="2:10" ht="13.15" x14ac:dyDescent="0.4">
      <c r="B33" s="51">
        <v>28</v>
      </c>
      <c r="C33" s="203" t="s">
        <v>128</v>
      </c>
      <c r="D33" s="203" t="s">
        <v>2</v>
      </c>
      <c r="E33" s="26">
        <v>1</v>
      </c>
      <c r="F33" s="145">
        <v>1</v>
      </c>
      <c r="G33" s="206">
        <v>1</v>
      </c>
      <c r="H33" s="8">
        <f>Poules!G31</f>
        <v>1</v>
      </c>
      <c r="I33" s="8">
        <f>Poules!H31</f>
        <v>3</v>
      </c>
      <c r="J33" s="9"/>
    </row>
    <row r="34" spans="2:10" ht="13.15" x14ac:dyDescent="0.4">
      <c r="B34" s="49">
        <v>29</v>
      </c>
      <c r="C34" s="204" t="s">
        <v>131</v>
      </c>
      <c r="D34" s="204" t="s">
        <v>1</v>
      </c>
      <c r="E34" s="26">
        <v>1</v>
      </c>
      <c r="F34" s="145">
        <v>1</v>
      </c>
      <c r="G34" s="206">
        <v>1</v>
      </c>
      <c r="H34" s="3">
        <f>Poules!G42</f>
        <v>0</v>
      </c>
      <c r="I34" s="3">
        <f>Poules!H42</f>
        <v>5</v>
      </c>
      <c r="J34" s="4"/>
    </row>
    <row r="35" spans="2:10" ht="13.15" x14ac:dyDescent="0.4">
      <c r="B35" s="51">
        <v>30</v>
      </c>
      <c r="C35" s="203" t="s">
        <v>129</v>
      </c>
      <c r="D35" s="203" t="s">
        <v>130</v>
      </c>
      <c r="E35" s="26">
        <v>1</v>
      </c>
      <c r="F35" s="145">
        <v>1</v>
      </c>
      <c r="G35" s="206">
        <v>1</v>
      </c>
      <c r="H35" s="8">
        <f>Poules!G43</f>
        <v>2</v>
      </c>
      <c r="I35" s="8">
        <f>Poules!H43</f>
        <v>2</v>
      </c>
      <c r="J35" s="9"/>
    </row>
    <row r="36" spans="2:10" ht="13.15" x14ac:dyDescent="0.4">
      <c r="B36" s="49">
        <v>31</v>
      </c>
      <c r="C36" s="204" t="s">
        <v>11</v>
      </c>
      <c r="D36" s="204" t="s">
        <v>5</v>
      </c>
      <c r="E36" s="26">
        <v>1</v>
      </c>
      <c r="F36" s="145">
        <v>1</v>
      </c>
      <c r="G36" s="206">
        <v>1</v>
      </c>
      <c r="H36" s="3">
        <f>Poules!G53</f>
        <v>1</v>
      </c>
      <c r="I36" s="3">
        <f>Poules!H53</f>
        <v>2</v>
      </c>
      <c r="J36" s="4"/>
    </row>
    <row r="37" spans="2:10" ht="13.15" x14ac:dyDescent="0.4">
      <c r="B37" s="51">
        <v>32</v>
      </c>
      <c r="C37" s="203" t="s">
        <v>132</v>
      </c>
      <c r="D37" s="203" t="s">
        <v>133</v>
      </c>
      <c r="E37" s="26">
        <v>1</v>
      </c>
      <c r="F37" s="145">
        <v>1</v>
      </c>
      <c r="G37" s="206">
        <v>1</v>
      </c>
      <c r="H37" s="8">
        <f>Poules!G54</f>
        <v>2</v>
      </c>
      <c r="I37" s="8">
        <f>Poules!H54</f>
        <v>2</v>
      </c>
      <c r="J37" s="9"/>
    </row>
    <row r="38" spans="2:10" ht="13.15" x14ac:dyDescent="0.4">
      <c r="B38" s="49">
        <v>33</v>
      </c>
      <c r="C38" s="204" t="s">
        <v>138</v>
      </c>
      <c r="D38" s="204" t="s">
        <v>4</v>
      </c>
      <c r="E38" s="26">
        <v>1</v>
      </c>
      <c r="F38" s="145">
        <v>1</v>
      </c>
      <c r="G38" s="206">
        <v>1</v>
      </c>
      <c r="H38" s="3">
        <f>Poules!G75</f>
        <v>0</v>
      </c>
      <c r="I38" s="3">
        <f>Poules!H75</f>
        <v>3</v>
      </c>
      <c r="J38" s="4"/>
    </row>
    <row r="39" spans="2:10" ht="13.15" x14ac:dyDescent="0.4">
      <c r="B39" s="51">
        <v>34</v>
      </c>
      <c r="C39" s="203" t="s">
        <v>136</v>
      </c>
      <c r="D39" s="203" t="s">
        <v>137</v>
      </c>
      <c r="E39" s="26">
        <v>1</v>
      </c>
      <c r="F39" s="145">
        <v>1</v>
      </c>
      <c r="G39" s="206">
        <v>1</v>
      </c>
      <c r="H39" s="8">
        <f>Poules!G76</f>
        <v>1</v>
      </c>
      <c r="I39" s="8">
        <f>Poules!H76</f>
        <v>2</v>
      </c>
      <c r="J39" s="9"/>
    </row>
    <row r="40" spans="2:10" ht="13.15" x14ac:dyDescent="0.4">
      <c r="B40" s="49">
        <v>35</v>
      </c>
      <c r="C40" s="204" t="s">
        <v>3</v>
      </c>
      <c r="D40" s="204" t="s">
        <v>134</v>
      </c>
      <c r="E40" s="26">
        <v>1</v>
      </c>
      <c r="F40" s="145">
        <v>1</v>
      </c>
      <c r="G40" s="206">
        <v>1</v>
      </c>
      <c r="H40" s="3">
        <f>Poules!G65</f>
        <v>2</v>
      </c>
      <c r="I40" s="3">
        <f>Poules!H65</f>
        <v>0</v>
      </c>
      <c r="J40" s="4"/>
    </row>
    <row r="41" spans="2:10" ht="13.5" thickBot="1" x14ac:dyDescent="0.45">
      <c r="B41" s="51">
        <v>36</v>
      </c>
      <c r="C41" s="203" t="s">
        <v>135</v>
      </c>
      <c r="D41" s="203" t="s">
        <v>66</v>
      </c>
      <c r="E41" s="26">
        <v>1</v>
      </c>
      <c r="F41" s="145">
        <v>1</v>
      </c>
      <c r="G41" s="206">
        <v>1</v>
      </c>
      <c r="H41" s="210">
        <f>Poules!G64</f>
        <v>1</v>
      </c>
      <c r="I41" s="210">
        <f>Poules!H64</f>
        <v>3</v>
      </c>
      <c r="J41" s="9"/>
    </row>
    <row r="42" spans="2:10" ht="13.5" thickTop="1" x14ac:dyDescent="0.4">
      <c r="B42" s="47" t="s">
        <v>68</v>
      </c>
      <c r="C42" s="42"/>
      <c r="D42" s="43"/>
      <c r="E42" s="100">
        <v>1</v>
      </c>
      <c r="F42" s="144">
        <v>1</v>
      </c>
      <c r="G42" s="139">
        <v>1</v>
      </c>
      <c r="H42" s="44"/>
      <c r="I42" s="45"/>
      <c r="J42" s="46"/>
    </row>
    <row r="43" spans="2:10" ht="13.15" x14ac:dyDescent="0.4">
      <c r="B43" s="48" t="s">
        <v>69</v>
      </c>
      <c r="C43" s="5"/>
      <c r="D43" s="6"/>
      <c r="E43" s="26">
        <v>1</v>
      </c>
      <c r="F43" s="145">
        <v>1</v>
      </c>
      <c r="G43" s="140">
        <v>1</v>
      </c>
      <c r="H43" s="7"/>
      <c r="I43" s="8"/>
      <c r="J43" s="9"/>
    </row>
    <row r="44" spans="2:10" ht="13.15" x14ac:dyDescent="0.4">
      <c r="B44" s="52" t="s">
        <v>70</v>
      </c>
      <c r="C44" s="13"/>
      <c r="D44" s="14"/>
      <c r="E44" s="26">
        <v>1</v>
      </c>
      <c r="F44" s="145">
        <v>1</v>
      </c>
      <c r="G44" s="140">
        <v>1</v>
      </c>
      <c r="H44" s="15"/>
      <c r="I44" s="16"/>
      <c r="J44" s="17"/>
    </row>
    <row r="45" spans="2:10" ht="13.15" x14ac:dyDescent="0.4">
      <c r="B45" s="48" t="s">
        <v>71</v>
      </c>
      <c r="C45" s="5"/>
      <c r="D45" s="6"/>
      <c r="E45" s="26">
        <v>1</v>
      </c>
      <c r="F45" s="145">
        <v>1</v>
      </c>
      <c r="G45" s="140">
        <v>1</v>
      </c>
      <c r="H45" s="7"/>
      <c r="I45" s="8"/>
      <c r="J45" s="9"/>
    </row>
    <row r="46" spans="2:10" ht="13.15" x14ac:dyDescent="0.4">
      <c r="B46" s="52" t="s">
        <v>72</v>
      </c>
      <c r="C46" s="13"/>
      <c r="D46" s="14"/>
      <c r="E46" s="26">
        <v>1</v>
      </c>
      <c r="F46" s="145">
        <v>1</v>
      </c>
      <c r="G46" s="140">
        <v>1</v>
      </c>
      <c r="H46" s="15"/>
      <c r="I46" s="16"/>
      <c r="J46" s="17"/>
    </row>
    <row r="47" spans="2:10" ht="13.15" x14ac:dyDescent="0.4">
      <c r="B47" s="48" t="s">
        <v>73</v>
      </c>
      <c r="C47" s="5"/>
      <c r="D47" s="6"/>
      <c r="E47" s="26">
        <v>1</v>
      </c>
      <c r="F47" s="145">
        <v>1</v>
      </c>
      <c r="G47" s="140">
        <v>1</v>
      </c>
      <c r="H47" s="7"/>
      <c r="I47" s="8"/>
      <c r="J47" s="9"/>
    </row>
    <row r="48" spans="2:10" ht="13.15" x14ac:dyDescent="0.4">
      <c r="B48" s="52" t="s">
        <v>74</v>
      </c>
      <c r="C48" s="13"/>
      <c r="D48" s="14"/>
      <c r="E48" s="26">
        <v>1</v>
      </c>
      <c r="F48" s="145">
        <v>1</v>
      </c>
      <c r="G48" s="140">
        <v>1</v>
      </c>
      <c r="H48" s="15"/>
      <c r="I48" s="16"/>
      <c r="J48" s="17"/>
    </row>
    <row r="49" spans="2:10" ht="13.5" thickBot="1" x14ac:dyDescent="0.45">
      <c r="B49" s="48" t="s">
        <v>75</v>
      </c>
      <c r="C49" s="5"/>
      <c r="D49" s="6"/>
      <c r="E49" s="26">
        <v>1</v>
      </c>
      <c r="F49" s="145">
        <v>1</v>
      </c>
      <c r="G49" s="140">
        <v>1</v>
      </c>
      <c r="H49" s="7"/>
      <c r="I49" s="8"/>
      <c r="J49" s="9"/>
    </row>
    <row r="50" spans="2:10" ht="13.5" thickTop="1" x14ac:dyDescent="0.4">
      <c r="B50" s="47" t="s">
        <v>15</v>
      </c>
      <c r="C50" s="42"/>
      <c r="D50" s="43"/>
      <c r="E50" s="100">
        <v>1</v>
      </c>
      <c r="F50" s="144">
        <v>1</v>
      </c>
      <c r="G50" s="139">
        <v>1</v>
      </c>
      <c r="H50" s="44"/>
      <c r="I50" s="45"/>
      <c r="J50" s="46"/>
    </row>
    <row r="51" spans="2:10" ht="13.15" x14ac:dyDescent="0.4">
      <c r="B51" s="48" t="s">
        <v>16</v>
      </c>
      <c r="C51" s="5"/>
      <c r="D51" s="6"/>
      <c r="E51" s="26">
        <v>1</v>
      </c>
      <c r="F51" s="145">
        <v>1</v>
      </c>
      <c r="G51" s="140">
        <v>1</v>
      </c>
      <c r="H51" s="7"/>
      <c r="I51" s="8"/>
      <c r="J51" s="9"/>
    </row>
    <row r="52" spans="2:10" ht="13.15" x14ac:dyDescent="0.4">
      <c r="B52" s="52" t="s">
        <v>17</v>
      </c>
      <c r="C52" s="13"/>
      <c r="D52" s="14"/>
      <c r="E52" s="26">
        <v>1</v>
      </c>
      <c r="F52" s="145">
        <v>1</v>
      </c>
      <c r="G52" s="140">
        <v>1</v>
      </c>
      <c r="H52" s="15"/>
      <c r="I52" s="16"/>
      <c r="J52" s="17"/>
    </row>
    <row r="53" spans="2:10" ht="13.5" thickBot="1" x14ac:dyDescent="0.45">
      <c r="B53" s="51" t="s">
        <v>18</v>
      </c>
      <c r="C53" s="11"/>
      <c r="D53" s="40"/>
      <c r="E53" s="26">
        <v>1</v>
      </c>
      <c r="F53" s="145">
        <v>1</v>
      </c>
      <c r="G53" s="140">
        <v>1</v>
      </c>
      <c r="H53" s="35"/>
      <c r="I53" s="12"/>
      <c r="J53" s="41"/>
    </row>
    <row r="54" spans="2:10" ht="13.5" thickTop="1" x14ac:dyDescent="0.4">
      <c r="B54" s="47" t="s">
        <v>19</v>
      </c>
      <c r="C54" s="42"/>
      <c r="D54" s="43"/>
      <c r="E54" s="100">
        <v>1</v>
      </c>
      <c r="F54" s="144">
        <v>1</v>
      </c>
      <c r="G54" s="141">
        <v>1</v>
      </c>
      <c r="H54" s="44"/>
      <c r="I54" s="45"/>
      <c r="J54" s="46"/>
    </row>
    <row r="55" spans="2:10" ht="13.5" thickBot="1" x14ac:dyDescent="0.45">
      <c r="B55" s="116" t="s">
        <v>20</v>
      </c>
      <c r="C55" s="117"/>
      <c r="D55" s="118"/>
      <c r="E55" s="101">
        <v>1</v>
      </c>
      <c r="F55" s="146">
        <v>1</v>
      </c>
      <c r="G55" s="142">
        <v>1</v>
      </c>
      <c r="H55" s="119"/>
      <c r="I55" s="120"/>
      <c r="J55" s="121"/>
    </row>
    <row r="56" spans="2:10" ht="13.9" thickTop="1" thickBot="1" x14ac:dyDescent="0.45">
      <c r="B56" s="122" t="s">
        <v>8</v>
      </c>
      <c r="C56" s="123"/>
      <c r="D56" s="124"/>
      <c r="E56" s="61">
        <v>1</v>
      </c>
      <c r="F56" s="147">
        <v>1</v>
      </c>
      <c r="G56" s="143">
        <v>1</v>
      </c>
      <c r="H56" s="125"/>
      <c r="I56" s="126"/>
      <c r="J56" s="127"/>
    </row>
    <row r="57" spans="2:10" ht="13.5" thickTop="1" x14ac:dyDescent="0.4">
      <c r="B57" s="53" t="s">
        <v>76</v>
      </c>
      <c r="C57" s="27" t="s">
        <v>105</v>
      </c>
      <c r="D57" s="28"/>
      <c r="E57" s="280"/>
      <c r="F57" s="281"/>
      <c r="G57" s="282"/>
      <c r="H57" s="95" t="str">
        <f>'Phase Finale'!C6</f>
        <v>Roumanie</v>
      </c>
      <c r="I57" s="29"/>
      <c r="J57" s="30"/>
    </row>
    <row r="58" spans="2:10" ht="13.15" x14ac:dyDescent="0.4">
      <c r="B58" s="54"/>
      <c r="C58" s="22" t="s">
        <v>106</v>
      </c>
      <c r="D58" s="23"/>
      <c r="E58" s="283"/>
      <c r="F58" s="284"/>
      <c r="G58" s="285"/>
      <c r="H58" s="96" t="str">
        <f>'Phase Finale'!C10</f>
        <v>Pologne</v>
      </c>
      <c r="I58" s="24"/>
      <c r="J58" s="30"/>
    </row>
    <row r="59" spans="2:10" ht="13.15" x14ac:dyDescent="0.4">
      <c r="B59" s="54"/>
      <c r="C59" s="22" t="s">
        <v>107</v>
      </c>
      <c r="D59" s="23"/>
      <c r="E59" s="283"/>
      <c r="F59" s="284"/>
      <c r="G59" s="285"/>
      <c r="H59" s="96" t="str">
        <f>'Phase Finale'!C14</f>
        <v>Espagne</v>
      </c>
      <c r="I59" s="24"/>
      <c r="J59" s="30"/>
    </row>
    <row r="60" spans="2:10" ht="13.15" x14ac:dyDescent="0.4">
      <c r="B60" s="54"/>
      <c r="C60" s="22" t="s">
        <v>108</v>
      </c>
      <c r="D60" s="23"/>
      <c r="E60" s="283"/>
      <c r="F60" s="284"/>
      <c r="G60" s="285"/>
      <c r="H60" s="95" t="str">
        <f>'Phase Finale'!C18</f>
        <v>Pays de Galles</v>
      </c>
      <c r="I60" s="24"/>
      <c r="J60" s="30"/>
    </row>
    <row r="61" spans="2:10" ht="13.15" x14ac:dyDescent="0.4">
      <c r="B61" s="54"/>
      <c r="C61" s="22" t="s">
        <v>109</v>
      </c>
      <c r="D61" s="23"/>
      <c r="E61" s="283"/>
      <c r="F61" s="284"/>
      <c r="G61" s="285"/>
      <c r="H61" s="95" t="str">
        <f>'Phase Finale'!C22</f>
        <v>Angleterre</v>
      </c>
      <c r="I61" s="24"/>
      <c r="J61" s="30"/>
    </row>
    <row r="62" spans="2:10" ht="13.15" x14ac:dyDescent="0.4">
      <c r="B62" s="54"/>
      <c r="C62" s="22" t="s">
        <v>110</v>
      </c>
      <c r="D62" s="23"/>
      <c r="E62" s="283"/>
      <c r="F62" s="284"/>
      <c r="G62" s="285"/>
      <c r="H62" s="95" t="str">
        <f>'Phase Finale'!C26</f>
        <v>Croatie</v>
      </c>
      <c r="I62" s="24"/>
      <c r="J62" s="30"/>
    </row>
    <row r="63" spans="2:10" ht="13.15" x14ac:dyDescent="0.4">
      <c r="B63" s="54"/>
      <c r="C63" s="22" t="s">
        <v>111</v>
      </c>
      <c r="D63" s="23"/>
      <c r="E63" s="283"/>
      <c r="F63" s="284"/>
      <c r="G63" s="285"/>
      <c r="H63" s="95" t="str">
        <f>'Phase Finale'!C30</f>
        <v>Portugal</v>
      </c>
      <c r="I63" s="24"/>
      <c r="J63" s="30"/>
    </row>
    <row r="64" spans="2:10" ht="13.15" x14ac:dyDescent="0.4">
      <c r="B64" s="54"/>
      <c r="C64" s="22" t="s">
        <v>112</v>
      </c>
      <c r="D64" s="23"/>
      <c r="E64" s="283"/>
      <c r="F64" s="284"/>
      <c r="G64" s="285"/>
      <c r="H64" s="95" t="str">
        <f>'Phase Finale'!C34</f>
        <v>Italie</v>
      </c>
      <c r="I64" s="24"/>
      <c r="J64" s="30"/>
    </row>
    <row r="65" spans="2:10" ht="13.15" x14ac:dyDescent="0.4">
      <c r="B65" s="53"/>
      <c r="C65" s="27" t="s">
        <v>113</v>
      </c>
      <c r="D65" s="28"/>
      <c r="E65" s="283"/>
      <c r="F65" s="284"/>
      <c r="G65" s="285"/>
      <c r="H65" s="95" t="str">
        <f>'Phase Finale'!C38</f>
        <v>Allemagne</v>
      </c>
      <c r="I65" s="29"/>
      <c r="J65" s="30"/>
    </row>
    <row r="66" spans="2:10" ht="13.15" x14ac:dyDescent="0.4">
      <c r="B66" s="54"/>
      <c r="C66" s="22" t="s">
        <v>114</v>
      </c>
      <c r="D66" s="23"/>
      <c r="E66" s="283"/>
      <c r="F66" s="284"/>
      <c r="G66" s="285"/>
      <c r="H66" s="95" t="str">
        <f>'Phase Finale'!C42</f>
        <v>Suisse</v>
      </c>
      <c r="I66" s="24"/>
      <c r="J66" s="30"/>
    </row>
    <row r="67" spans="2:10" ht="13.15" x14ac:dyDescent="0.4">
      <c r="B67" s="54"/>
      <c r="C67" s="22" t="s">
        <v>115</v>
      </c>
      <c r="D67" s="23"/>
      <c r="E67" s="283"/>
      <c r="F67" s="284"/>
      <c r="G67" s="285"/>
      <c r="H67" s="95" t="str">
        <f>'Phase Finale'!C46</f>
        <v>Belgique</v>
      </c>
      <c r="I67" s="24"/>
      <c r="J67" s="30"/>
    </row>
    <row r="68" spans="2:10" ht="13.15" x14ac:dyDescent="0.4">
      <c r="B68" s="54"/>
      <c r="C68" s="22" t="s">
        <v>116</v>
      </c>
      <c r="D68" s="23"/>
      <c r="E68" s="283"/>
      <c r="F68" s="284"/>
      <c r="G68" s="285"/>
      <c r="H68" s="95" t="str">
        <f>'Phase Finale'!C50</f>
        <v>Turquie</v>
      </c>
      <c r="I68" s="24"/>
      <c r="J68" s="30"/>
    </row>
    <row r="69" spans="2:10" ht="13.15" x14ac:dyDescent="0.4">
      <c r="B69" s="54"/>
      <c r="C69" s="22" t="s">
        <v>117</v>
      </c>
      <c r="D69" s="23"/>
      <c r="E69" s="283"/>
      <c r="F69" s="284"/>
      <c r="G69" s="285"/>
      <c r="H69" s="95" t="str">
        <f>'Phase Finale'!C54</f>
        <v>France</v>
      </c>
      <c r="I69" s="24"/>
      <c r="J69" s="30"/>
    </row>
    <row r="70" spans="2:10" ht="13.15" x14ac:dyDescent="0.4">
      <c r="B70" s="54"/>
      <c r="C70" s="22" t="s">
        <v>118</v>
      </c>
      <c r="D70" s="23"/>
      <c r="E70" s="283"/>
      <c r="F70" s="284"/>
      <c r="G70" s="285"/>
      <c r="H70" s="95" t="str">
        <f>'Phase Finale'!C58</f>
        <v>Ukraine</v>
      </c>
      <c r="I70" s="24"/>
      <c r="J70" s="30"/>
    </row>
    <row r="71" spans="2:10" ht="13.15" x14ac:dyDescent="0.4">
      <c r="B71" s="54"/>
      <c r="C71" s="22" t="s">
        <v>119</v>
      </c>
      <c r="D71" s="23"/>
      <c r="E71" s="283"/>
      <c r="F71" s="284"/>
      <c r="G71" s="285"/>
      <c r="H71" s="95" t="str">
        <f>'Phase Finale'!C62</f>
        <v>Russie</v>
      </c>
      <c r="I71" s="24"/>
      <c r="J71" s="30"/>
    </row>
    <row r="72" spans="2:10" ht="13.5" thickBot="1" x14ac:dyDescent="0.45">
      <c r="B72" s="57"/>
      <c r="C72" s="38" t="s">
        <v>120</v>
      </c>
      <c r="D72" s="39"/>
      <c r="E72" s="283"/>
      <c r="F72" s="284"/>
      <c r="G72" s="285"/>
      <c r="H72" s="98" t="str">
        <f>'Phase Finale'!C66</f>
        <v>Autriche</v>
      </c>
      <c r="I72" s="33"/>
      <c r="J72" s="34"/>
    </row>
    <row r="73" spans="2:10" ht="13.5" thickTop="1" x14ac:dyDescent="0.4">
      <c r="B73" s="53" t="s">
        <v>6</v>
      </c>
      <c r="C73" s="27" t="s">
        <v>97</v>
      </c>
      <c r="D73" s="28"/>
      <c r="E73" s="283"/>
      <c r="F73" s="284"/>
      <c r="G73" s="285"/>
      <c r="H73" s="95" t="str">
        <f>'Phase Finale'!F8</f>
        <v>Pologne</v>
      </c>
      <c r="I73" s="29"/>
      <c r="J73" s="30"/>
    </row>
    <row r="74" spans="2:10" ht="13.15" x14ac:dyDescent="0.4">
      <c r="B74" s="54"/>
      <c r="C74" s="22" t="s">
        <v>98</v>
      </c>
      <c r="D74" s="23"/>
      <c r="E74" s="283"/>
      <c r="F74" s="284"/>
      <c r="G74" s="285"/>
      <c r="H74" s="96" t="str">
        <f>'Phase Finale'!F16</f>
        <v>Espagne</v>
      </c>
      <c r="I74" s="24"/>
      <c r="J74" s="25"/>
    </row>
    <row r="75" spans="2:10" ht="13.15" x14ac:dyDescent="0.4">
      <c r="B75" s="54"/>
      <c r="C75" s="22" t="s">
        <v>99</v>
      </c>
      <c r="D75" s="23"/>
      <c r="E75" s="283"/>
      <c r="F75" s="284"/>
      <c r="G75" s="285"/>
      <c r="H75" s="96" t="str">
        <f>'Phase Finale'!F24</f>
        <v>Angleterre</v>
      </c>
      <c r="I75" s="24"/>
      <c r="J75" s="25"/>
    </row>
    <row r="76" spans="2:10" ht="13.15" x14ac:dyDescent="0.4">
      <c r="B76" s="54"/>
      <c r="C76" s="22" t="s">
        <v>100</v>
      </c>
      <c r="D76" s="23"/>
      <c r="E76" s="283"/>
      <c r="F76" s="284"/>
      <c r="G76" s="285"/>
      <c r="H76" s="96" t="str">
        <f>'Phase Finale'!F32</f>
        <v>Portugal</v>
      </c>
      <c r="I76" s="24"/>
      <c r="J76" s="25"/>
    </row>
    <row r="77" spans="2:10" ht="13.15" x14ac:dyDescent="0.4">
      <c r="B77" s="54"/>
      <c r="C77" s="22" t="s">
        <v>101</v>
      </c>
      <c r="D77" s="23"/>
      <c r="E77" s="283"/>
      <c r="F77" s="284"/>
      <c r="G77" s="285"/>
      <c r="H77" s="96" t="str">
        <f>'Phase Finale'!F40</f>
        <v>Allemagne</v>
      </c>
      <c r="I77" s="24"/>
      <c r="J77" s="25"/>
    </row>
    <row r="78" spans="2:10" ht="13.15" x14ac:dyDescent="0.4">
      <c r="B78" s="54"/>
      <c r="C78" s="22" t="s">
        <v>102</v>
      </c>
      <c r="D78" s="23"/>
      <c r="E78" s="283"/>
      <c r="F78" s="284"/>
      <c r="G78" s="285"/>
      <c r="H78" s="96" t="str">
        <f>'Phase Finale'!F48</f>
        <v>Belgique</v>
      </c>
      <c r="I78" s="24"/>
      <c r="J78" s="25"/>
    </row>
    <row r="79" spans="2:10" ht="13.15" x14ac:dyDescent="0.4">
      <c r="B79" s="54"/>
      <c r="C79" s="22" t="s">
        <v>103</v>
      </c>
      <c r="D79" s="23"/>
      <c r="E79" s="283"/>
      <c r="F79" s="284"/>
      <c r="G79" s="285"/>
      <c r="H79" s="96" t="str">
        <f>'Phase Finale'!F56</f>
        <v>France</v>
      </c>
      <c r="I79" s="24"/>
      <c r="J79" s="25"/>
    </row>
    <row r="80" spans="2:10" ht="13.5" thickBot="1" x14ac:dyDescent="0.45">
      <c r="B80" s="55"/>
      <c r="C80" s="36" t="s">
        <v>104</v>
      </c>
      <c r="D80" s="37"/>
      <c r="E80" s="283"/>
      <c r="F80" s="284"/>
      <c r="G80" s="285"/>
      <c r="H80" s="96" t="str">
        <f>'Phase Finale'!F64</f>
        <v>Russie</v>
      </c>
      <c r="I80" s="31"/>
      <c r="J80" s="32"/>
    </row>
    <row r="81" spans="2:10" ht="13.5" thickTop="1" x14ac:dyDescent="0.4">
      <c r="B81" s="56" t="s">
        <v>7</v>
      </c>
      <c r="C81" s="18" t="s">
        <v>21</v>
      </c>
      <c r="D81" s="19"/>
      <c r="E81" s="283"/>
      <c r="F81" s="284"/>
      <c r="G81" s="285"/>
      <c r="H81" s="97" t="str">
        <f>'Phase Finale'!I12</f>
        <v>Espagne</v>
      </c>
      <c r="I81" s="20"/>
      <c r="J81" s="21"/>
    </row>
    <row r="82" spans="2:10" ht="13.15" x14ac:dyDescent="0.4">
      <c r="B82" s="54"/>
      <c r="C82" s="22" t="s">
        <v>22</v>
      </c>
      <c r="D82" s="23"/>
      <c r="E82" s="283"/>
      <c r="F82" s="284"/>
      <c r="G82" s="285"/>
      <c r="H82" s="96" t="str">
        <f>'Phase Finale'!I28</f>
        <v>Angleterre</v>
      </c>
      <c r="I82" s="24"/>
      <c r="J82" s="25"/>
    </row>
    <row r="83" spans="2:10" ht="13.15" x14ac:dyDescent="0.4">
      <c r="B83" s="54"/>
      <c r="C83" s="22" t="s">
        <v>23</v>
      </c>
      <c r="D83" s="23"/>
      <c r="E83" s="283"/>
      <c r="F83" s="284"/>
      <c r="G83" s="285"/>
      <c r="H83" s="96" t="str">
        <f>'Phase Finale'!I44</f>
        <v>Allemagne</v>
      </c>
      <c r="I83" s="24"/>
      <c r="J83" s="25"/>
    </row>
    <row r="84" spans="2:10" ht="13.5" thickBot="1" x14ac:dyDescent="0.45">
      <c r="B84" s="57"/>
      <c r="C84" s="38" t="s">
        <v>24</v>
      </c>
      <c r="D84" s="39"/>
      <c r="E84" s="283"/>
      <c r="F84" s="284"/>
      <c r="G84" s="285"/>
      <c r="H84" s="98" t="str">
        <f>'Phase Finale'!I60</f>
        <v>France</v>
      </c>
      <c r="I84" s="33"/>
      <c r="J84" s="34"/>
    </row>
    <row r="85" spans="2:10" ht="13.5" thickTop="1" x14ac:dyDescent="0.4">
      <c r="B85" s="56" t="s">
        <v>8</v>
      </c>
      <c r="C85" s="18" t="s">
        <v>25</v>
      </c>
      <c r="D85" s="19"/>
      <c r="E85" s="283"/>
      <c r="F85" s="284"/>
      <c r="G85" s="285"/>
      <c r="H85" s="97" t="str">
        <f>'Phase Finale'!L20</f>
        <v>Angleterre</v>
      </c>
      <c r="I85" s="20"/>
      <c r="J85" s="21"/>
    </row>
    <row r="86" spans="2:10" ht="13.5" thickBot="1" x14ac:dyDescent="0.45">
      <c r="B86" s="57"/>
      <c r="C86" s="38" t="s">
        <v>26</v>
      </c>
      <c r="D86" s="39"/>
      <c r="E86" s="283"/>
      <c r="F86" s="284"/>
      <c r="G86" s="285"/>
      <c r="H86" s="98" t="str">
        <f>'Phase Finale'!L52</f>
        <v>France</v>
      </c>
      <c r="I86" s="33"/>
      <c r="J86" s="34"/>
    </row>
    <row r="87" spans="2:10" ht="13.9" thickTop="1" thickBot="1" x14ac:dyDescent="0.45">
      <c r="B87" s="58" t="s">
        <v>9</v>
      </c>
      <c r="C87" s="59" t="s">
        <v>27</v>
      </c>
      <c r="D87" s="60"/>
      <c r="E87" s="286"/>
      <c r="F87" s="287"/>
      <c r="G87" s="288"/>
      <c r="H87" s="99" t="str">
        <f>'Phase Finale'!O36</f>
        <v>France</v>
      </c>
      <c r="I87" s="62"/>
      <c r="J87" s="63"/>
    </row>
    <row r="88" spans="2:10" ht="13.15" thickTop="1" x14ac:dyDescent="0.35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François Gillet</cp:lastModifiedBy>
  <dcterms:created xsi:type="dcterms:W3CDTF">2012-03-29T08:20:24Z</dcterms:created>
  <dcterms:modified xsi:type="dcterms:W3CDTF">2016-05-31T12:54:09Z</dcterms:modified>
</cp:coreProperties>
</file>